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рил 1" sheetId="9" r:id="rId1"/>
    <sheet name="прил 2" sheetId="4" r:id="rId2"/>
    <sheet name="прил 3" sheetId="6" r:id="rId3"/>
    <sheet name="прил 4" sheetId="7" r:id="rId4"/>
    <sheet name="прил 5" sheetId="8" r:id="rId5"/>
    <sheet name="Лист1" sheetId="11" r:id="rId6"/>
  </sheets>
  <definedNames>
    <definedName name="_xlnm._FilterDatabase" localSheetId="2" hidden="1">'прил 3'!$A$18:$H$46</definedName>
    <definedName name="_xlnm._FilterDatabase" localSheetId="3" hidden="1">'прил 4'!$A$18:$L$162</definedName>
    <definedName name="_xlnm._FilterDatabase" localSheetId="4" hidden="1">'прил 5'!$A$18:$J$181</definedName>
    <definedName name="_xlnm.Print_Titles" localSheetId="1">'прил 2'!$15:$18</definedName>
    <definedName name="_xlnm.Print_Titles" localSheetId="3">'прил 4'!$16:$17</definedName>
    <definedName name="_xlnm.Print_Titles" localSheetId="4">'прил 5'!$17:$18</definedName>
    <definedName name="_xlnm.Print_Area" localSheetId="2">'прил 3'!$A$1:$H$49</definedName>
    <definedName name="_xlnm.Print_Area" localSheetId="3">'прил 4'!$A$1:$L$163</definedName>
  </definedNames>
  <calcPr calcId="152511"/>
</workbook>
</file>

<file path=xl/calcChain.xml><?xml version="1.0" encoding="utf-8"?>
<calcChain xmlns="http://schemas.openxmlformats.org/spreadsheetml/2006/main">
  <c r="E37" i="6" l="1"/>
  <c r="E34" i="6" l="1"/>
  <c r="E31" i="6"/>
  <c r="E25" i="6"/>
  <c r="E22" i="6"/>
  <c r="E20" i="6"/>
  <c r="H26" i="7"/>
  <c r="G95" i="8"/>
  <c r="G146" i="8"/>
  <c r="G25" i="8"/>
  <c r="G81" i="8"/>
  <c r="H123" i="7"/>
  <c r="G66" i="8"/>
  <c r="H114" i="7"/>
  <c r="G55" i="8"/>
  <c r="H98" i="7"/>
  <c r="G136" i="8"/>
  <c r="H65" i="7"/>
  <c r="G131" i="8"/>
  <c r="H62" i="7"/>
  <c r="G127" i="8"/>
  <c r="H60" i="7"/>
  <c r="G108" i="8"/>
  <c r="H40" i="7"/>
  <c r="G104" i="8"/>
  <c r="H38" i="7"/>
  <c r="G117" i="8"/>
  <c r="H136" i="7"/>
  <c r="H137" i="7"/>
  <c r="H130" i="7"/>
  <c r="M87" i="4" l="1"/>
  <c r="L87" i="4"/>
  <c r="K87" i="4"/>
  <c r="M84" i="4"/>
  <c r="L84" i="4"/>
  <c r="K84" i="4"/>
  <c r="M74" i="4"/>
  <c r="M73" i="4" s="1"/>
  <c r="M72" i="4" s="1"/>
  <c r="L74" i="4"/>
  <c r="L73" i="4" s="1"/>
  <c r="L72" i="4" s="1"/>
  <c r="M68" i="4"/>
  <c r="L68" i="4"/>
  <c r="K68" i="4"/>
  <c r="K65" i="4"/>
  <c r="K51" i="4"/>
  <c r="K50" i="4" s="1"/>
  <c r="K49" i="4" s="1"/>
  <c r="K21" i="4" l="1"/>
  <c r="K86" i="4" l="1"/>
  <c r="K83" i="4"/>
  <c r="M83" i="4"/>
  <c r="L83" i="4"/>
  <c r="K75" i="4"/>
  <c r="K74" i="4" s="1"/>
  <c r="K73" i="4" l="1"/>
  <c r="K72" i="4" s="1"/>
  <c r="H162" i="8" l="1"/>
  <c r="I76" i="7"/>
  <c r="I88" i="8"/>
  <c r="H88" i="8"/>
  <c r="J85" i="7"/>
  <c r="I85" i="7"/>
  <c r="G29" i="6"/>
  <c r="F29" i="6"/>
  <c r="I134" i="7" l="1"/>
  <c r="I133" i="7" s="1"/>
  <c r="I132" i="7" s="1"/>
  <c r="I131" i="7" s="1"/>
  <c r="J134" i="7"/>
  <c r="J133" i="7" s="1"/>
  <c r="J132" i="7" s="1"/>
  <c r="J131" i="7" s="1"/>
  <c r="H134" i="7"/>
  <c r="H133" i="7" s="1"/>
  <c r="H132" i="7" s="1"/>
  <c r="H131" i="7" s="1"/>
  <c r="G170" i="8" l="1"/>
  <c r="H170" i="8"/>
  <c r="I170" i="8"/>
  <c r="I53" i="7" l="1"/>
  <c r="I52" i="7" s="1"/>
  <c r="J53" i="7"/>
  <c r="J52" i="7" s="1"/>
  <c r="H53" i="7"/>
  <c r="H52" i="7" s="1"/>
  <c r="I159" i="7"/>
  <c r="I158" i="7" s="1"/>
  <c r="I157" i="7" s="1"/>
  <c r="J159" i="7"/>
  <c r="J158" i="7" s="1"/>
  <c r="J157" i="7" s="1"/>
  <c r="H159" i="7"/>
  <c r="H158" i="7" s="1"/>
  <c r="H157" i="7" s="1"/>
  <c r="H37" i="8"/>
  <c r="H36" i="8" s="1"/>
  <c r="H35" i="8" s="1"/>
  <c r="H34" i="8" s="1"/>
  <c r="H33" i="8" s="1"/>
  <c r="I37" i="8"/>
  <c r="I36" i="8" s="1"/>
  <c r="I35" i="8" s="1"/>
  <c r="I34" i="8" s="1"/>
  <c r="I33" i="8" s="1"/>
  <c r="G37" i="8"/>
  <c r="G36" i="8" s="1"/>
  <c r="G35" i="8" s="1"/>
  <c r="G34" i="8" s="1"/>
  <c r="G33" i="8" s="1"/>
  <c r="G31" i="8"/>
  <c r="G30" i="8" s="1"/>
  <c r="H31" i="8"/>
  <c r="H30" i="8" s="1"/>
  <c r="I31" i="8"/>
  <c r="I30" i="8" s="1"/>
  <c r="H94" i="8"/>
  <c r="H93" i="8" s="1"/>
  <c r="H92" i="8" s="1"/>
  <c r="H91" i="8" s="1"/>
  <c r="H90" i="8" s="1"/>
  <c r="I94" i="8"/>
  <c r="I93" i="8" s="1"/>
  <c r="I92" i="8" s="1"/>
  <c r="I91" i="8" s="1"/>
  <c r="I90" i="8" s="1"/>
  <c r="G94" i="8"/>
  <c r="G93" i="8" s="1"/>
  <c r="G92" i="8" s="1"/>
  <c r="G91" i="8" s="1"/>
  <c r="G90" i="8" s="1"/>
  <c r="H151" i="8"/>
  <c r="H150" i="8" s="1"/>
  <c r="H149" i="8" s="1"/>
  <c r="I151" i="8"/>
  <c r="I150" i="8" s="1"/>
  <c r="I149" i="8" s="1"/>
  <c r="G151" i="8"/>
  <c r="G150" i="8" s="1"/>
  <c r="G149" i="8" s="1"/>
  <c r="I148" i="7"/>
  <c r="I147" i="7" s="1"/>
  <c r="I146" i="7" s="1"/>
  <c r="I145" i="7" s="1"/>
  <c r="I139" i="7" s="1"/>
  <c r="I138" i="7" s="1"/>
  <c r="J148" i="7"/>
  <c r="J147" i="7" s="1"/>
  <c r="J146" i="7" s="1"/>
  <c r="J145" i="7" s="1"/>
  <c r="J139" i="7" s="1"/>
  <c r="J138" i="7" s="1"/>
  <c r="H148" i="7"/>
  <c r="H147" i="7" s="1"/>
  <c r="H146" i="7" s="1"/>
  <c r="H145" i="7" s="1"/>
  <c r="H145" i="8"/>
  <c r="H144" i="8" s="1"/>
  <c r="H143" i="8" s="1"/>
  <c r="H142" i="8" s="1"/>
  <c r="I145" i="8"/>
  <c r="I144" i="8" s="1"/>
  <c r="I143" i="8" s="1"/>
  <c r="I142" i="8" s="1"/>
  <c r="G145" i="8"/>
  <c r="G144" i="8" s="1"/>
  <c r="G143" i="8" s="1"/>
  <c r="G142" i="8" s="1"/>
  <c r="H24" i="8"/>
  <c r="H23" i="8" s="1"/>
  <c r="H22" i="8" s="1"/>
  <c r="H21" i="8" s="1"/>
  <c r="H20" i="8" s="1"/>
  <c r="H19" i="8" s="1"/>
  <c r="I24" i="8"/>
  <c r="I23" i="8" s="1"/>
  <c r="I22" i="8" s="1"/>
  <c r="I21" i="8" s="1"/>
  <c r="I20" i="8" s="1"/>
  <c r="I19" i="8" s="1"/>
  <c r="G24" i="8"/>
  <c r="G23" i="8" s="1"/>
  <c r="G22" i="8" s="1"/>
  <c r="G21" i="8" s="1"/>
  <c r="G20" i="8" s="1"/>
  <c r="G19" i="8" s="1"/>
  <c r="H74" i="8"/>
  <c r="H73" i="8" s="1"/>
  <c r="H72" i="8" s="1"/>
  <c r="H71" i="8" s="1"/>
  <c r="I74" i="8"/>
  <c r="I73" i="8" s="1"/>
  <c r="I72" i="8" s="1"/>
  <c r="I71" i="8" s="1"/>
  <c r="G74" i="8"/>
  <c r="G73" i="8" s="1"/>
  <c r="G72" i="8" s="1"/>
  <c r="G71" i="8" s="1"/>
  <c r="H65" i="8"/>
  <c r="H64" i="8" s="1"/>
  <c r="H63" i="8" s="1"/>
  <c r="I65" i="8"/>
  <c r="I64" i="8" s="1"/>
  <c r="I63" i="8" s="1"/>
  <c r="G65" i="8"/>
  <c r="G64" i="8" s="1"/>
  <c r="G63" i="8" s="1"/>
  <c r="H80" i="8"/>
  <c r="H79" i="8" s="1"/>
  <c r="H78" i="8" s="1"/>
  <c r="H77" i="8" s="1"/>
  <c r="H76" i="8" s="1"/>
  <c r="I80" i="8"/>
  <c r="I79" i="8" s="1"/>
  <c r="I78" i="8" s="1"/>
  <c r="I77" i="8" s="1"/>
  <c r="I76" i="8" s="1"/>
  <c r="G80" i="8"/>
  <c r="G79" i="8" s="1"/>
  <c r="G78" i="8" s="1"/>
  <c r="G77" i="8" s="1"/>
  <c r="G76" i="8" s="1"/>
  <c r="I118" i="7"/>
  <c r="I117" i="7" s="1"/>
  <c r="J118" i="7"/>
  <c r="J117" i="7" s="1"/>
  <c r="H118" i="7"/>
  <c r="H117" i="7" s="1"/>
  <c r="I122" i="7"/>
  <c r="I121" i="7" s="1"/>
  <c r="I120" i="7" s="1"/>
  <c r="J122" i="7"/>
  <c r="J121" i="7" s="1"/>
  <c r="J120" i="7" s="1"/>
  <c r="H122" i="7"/>
  <c r="H121" i="7" s="1"/>
  <c r="H120" i="7" s="1"/>
  <c r="J115" i="7"/>
  <c r="I70" i="8" s="1"/>
  <c r="I69" i="8" s="1"/>
  <c r="I68" i="8" s="1"/>
  <c r="I67" i="8" s="1"/>
  <c r="I115" i="7"/>
  <c r="H70" i="8" s="1"/>
  <c r="H69" i="8" s="1"/>
  <c r="H68" i="8" s="1"/>
  <c r="H67" i="8" s="1"/>
  <c r="H115" i="7"/>
  <c r="G70" i="8" s="1"/>
  <c r="G69" i="8" s="1"/>
  <c r="G68" i="8" s="1"/>
  <c r="G67" i="8" s="1"/>
  <c r="G176" i="8"/>
  <c r="I176" i="8"/>
  <c r="H176" i="8"/>
  <c r="I107" i="7"/>
  <c r="I106" i="7" s="1"/>
  <c r="I105" i="7" s="1"/>
  <c r="I104" i="7" s="1"/>
  <c r="I103" i="7" s="1"/>
  <c r="J107" i="7"/>
  <c r="J106" i="7" s="1"/>
  <c r="J105" i="7" s="1"/>
  <c r="J104" i="7" s="1"/>
  <c r="J103" i="7" s="1"/>
  <c r="H107" i="7"/>
  <c r="H106" i="7" s="1"/>
  <c r="H105" i="7" s="1"/>
  <c r="H104" i="7" s="1"/>
  <c r="H103" i="7" s="1"/>
  <c r="H59" i="8"/>
  <c r="H58" i="8" s="1"/>
  <c r="H57" i="8" s="1"/>
  <c r="H56" i="8" s="1"/>
  <c r="I59" i="8"/>
  <c r="I58" i="8" s="1"/>
  <c r="I57" i="8" s="1"/>
  <c r="I56" i="8" s="1"/>
  <c r="G59" i="8"/>
  <c r="G58" i="8" s="1"/>
  <c r="G57" i="8" s="1"/>
  <c r="G56" i="8" s="1"/>
  <c r="H49" i="8"/>
  <c r="H48" i="8" s="1"/>
  <c r="H47" i="8" s="1"/>
  <c r="H46" i="8" s="1"/>
  <c r="I49" i="8"/>
  <c r="G49" i="8"/>
  <c r="G48" i="8" s="1"/>
  <c r="G47" i="8" s="1"/>
  <c r="G46" i="8" s="1"/>
  <c r="J100" i="7"/>
  <c r="J99" i="7" s="1"/>
  <c r="I100" i="7"/>
  <c r="I99" i="7" s="1"/>
  <c r="H100" i="7"/>
  <c r="H99" i="7" s="1"/>
  <c r="I54" i="8"/>
  <c r="I53" i="8" s="1"/>
  <c r="I52" i="8" s="1"/>
  <c r="I51" i="8" s="1"/>
  <c r="H54" i="8"/>
  <c r="H53" i="8" s="1"/>
  <c r="H52" i="8" s="1"/>
  <c r="H51" i="8" s="1"/>
  <c r="G54" i="8"/>
  <c r="G53" i="8" s="1"/>
  <c r="G52" i="8" s="1"/>
  <c r="G51" i="8" s="1"/>
  <c r="H44" i="8"/>
  <c r="H43" i="8" s="1"/>
  <c r="H42" i="8" s="1"/>
  <c r="H41" i="8" s="1"/>
  <c r="I44" i="8"/>
  <c r="I43" i="8" s="1"/>
  <c r="I42" i="8" s="1"/>
  <c r="I41" i="8" s="1"/>
  <c r="G44" i="8"/>
  <c r="G43" i="8" s="1"/>
  <c r="G42" i="8" s="1"/>
  <c r="G41" i="8" s="1"/>
  <c r="H91" i="7"/>
  <c r="H90" i="7" s="1"/>
  <c r="J91" i="7"/>
  <c r="J90" i="7" s="1"/>
  <c r="I91" i="7"/>
  <c r="I90" i="7" s="1"/>
  <c r="H87" i="8"/>
  <c r="H86" i="8" s="1"/>
  <c r="H85" i="8" s="1"/>
  <c r="H84" i="8" s="1"/>
  <c r="H83" i="8" s="1"/>
  <c r="I87" i="8"/>
  <c r="I86" i="8" s="1"/>
  <c r="I85" i="8" s="1"/>
  <c r="I84" i="8" s="1"/>
  <c r="I83" i="8" s="1"/>
  <c r="G87" i="8"/>
  <c r="G86" i="8" s="1"/>
  <c r="G85" i="8" s="1"/>
  <c r="G84" i="8" s="1"/>
  <c r="G83" i="8" s="1"/>
  <c r="H165" i="8"/>
  <c r="H164" i="8" s="1"/>
  <c r="I165" i="8"/>
  <c r="I164" i="8" s="1"/>
  <c r="G165" i="8"/>
  <c r="G164" i="8" s="1"/>
  <c r="H161" i="8"/>
  <c r="H160" i="8" s="1"/>
  <c r="H159" i="8" s="1"/>
  <c r="I161" i="8"/>
  <c r="I160" i="8" s="1"/>
  <c r="I159" i="8" s="1"/>
  <c r="G161" i="8"/>
  <c r="G160" i="8" s="1"/>
  <c r="G159" i="8" s="1"/>
  <c r="H169" i="8"/>
  <c r="H168" i="8" s="1"/>
  <c r="H167" i="8" s="1"/>
  <c r="I169" i="8"/>
  <c r="I168" i="8" s="1"/>
  <c r="I167" i="8" s="1"/>
  <c r="G169" i="8"/>
  <c r="G168" i="8" s="1"/>
  <c r="G167" i="8" s="1"/>
  <c r="H135" i="8"/>
  <c r="H134" i="8" s="1"/>
  <c r="H133" i="8" s="1"/>
  <c r="H132" i="8" s="1"/>
  <c r="I135" i="8"/>
  <c r="I134" i="8" s="1"/>
  <c r="I133" i="8" s="1"/>
  <c r="I132" i="8" s="1"/>
  <c r="G135" i="8"/>
  <c r="G134" i="8" s="1"/>
  <c r="G133" i="8" s="1"/>
  <c r="G132" i="8" s="1"/>
  <c r="H130" i="8"/>
  <c r="H129" i="8" s="1"/>
  <c r="H128" i="8" s="1"/>
  <c r="I130" i="8"/>
  <c r="I129" i="8" s="1"/>
  <c r="I128" i="8" s="1"/>
  <c r="G130" i="8"/>
  <c r="G129" i="8" s="1"/>
  <c r="G128" i="8" s="1"/>
  <c r="H126" i="8"/>
  <c r="H125" i="8" s="1"/>
  <c r="H124" i="8" s="1"/>
  <c r="I126" i="8"/>
  <c r="I125" i="8" s="1"/>
  <c r="I124" i="8" s="1"/>
  <c r="G126" i="8"/>
  <c r="G125" i="8" s="1"/>
  <c r="G124" i="8" s="1"/>
  <c r="I64" i="7"/>
  <c r="I63" i="7" s="1"/>
  <c r="J64" i="7"/>
  <c r="J63" i="7" s="1"/>
  <c r="H64" i="7"/>
  <c r="H63" i="7" s="1"/>
  <c r="H155" i="8"/>
  <c r="H154" i="8" s="1"/>
  <c r="H153" i="8" s="1"/>
  <c r="I155" i="8"/>
  <c r="I154" i="8" s="1"/>
  <c r="I153" i="8" s="1"/>
  <c r="G155" i="8"/>
  <c r="G154" i="8" s="1"/>
  <c r="G153" i="8" s="1"/>
  <c r="H140" i="8"/>
  <c r="H139" i="8" s="1"/>
  <c r="H138" i="8" s="1"/>
  <c r="H137" i="8" s="1"/>
  <c r="I140" i="8"/>
  <c r="I139" i="8" s="1"/>
  <c r="G140" i="8"/>
  <c r="G139" i="8" s="1"/>
  <c r="G138" i="8" s="1"/>
  <c r="G137" i="8" s="1"/>
  <c r="H111" i="8"/>
  <c r="H110" i="8" s="1"/>
  <c r="H109" i="8" s="1"/>
  <c r="I111" i="8"/>
  <c r="I110" i="8" s="1"/>
  <c r="I109" i="8" s="1"/>
  <c r="G111" i="8"/>
  <c r="G110" i="8" s="1"/>
  <c r="G109" i="8" s="1"/>
  <c r="H107" i="8"/>
  <c r="H106" i="8" s="1"/>
  <c r="H105" i="8" s="1"/>
  <c r="I107" i="8"/>
  <c r="I106" i="8" s="1"/>
  <c r="I105" i="8" s="1"/>
  <c r="G107" i="8"/>
  <c r="G106" i="8" s="1"/>
  <c r="G105" i="8" s="1"/>
  <c r="H103" i="8"/>
  <c r="H102" i="8" s="1"/>
  <c r="H101" i="8" s="1"/>
  <c r="I103" i="8"/>
  <c r="I102" i="8" s="1"/>
  <c r="I101" i="8" s="1"/>
  <c r="G103" i="8"/>
  <c r="G102" i="8" s="1"/>
  <c r="G101" i="8" s="1"/>
  <c r="H121" i="8"/>
  <c r="H120" i="8" s="1"/>
  <c r="H119" i="8" s="1"/>
  <c r="H118" i="8" s="1"/>
  <c r="I121" i="8"/>
  <c r="I120" i="8" s="1"/>
  <c r="I119" i="8" s="1"/>
  <c r="I118" i="8" s="1"/>
  <c r="G121" i="8"/>
  <c r="G120" i="8" s="1"/>
  <c r="G119" i="8" s="1"/>
  <c r="G118" i="8" s="1"/>
  <c r="H116" i="8"/>
  <c r="H115" i="8" s="1"/>
  <c r="H114" i="8" s="1"/>
  <c r="H113" i="8" s="1"/>
  <c r="I116" i="8"/>
  <c r="I115" i="8" s="1"/>
  <c r="I114" i="8" s="1"/>
  <c r="I113" i="8" s="1"/>
  <c r="G116" i="8"/>
  <c r="G115" i="8" s="1"/>
  <c r="G114" i="8" s="1"/>
  <c r="G113" i="8" s="1"/>
  <c r="J31" i="7"/>
  <c r="J30" i="7" s="1"/>
  <c r="I31" i="7"/>
  <c r="I30" i="7" s="1"/>
  <c r="H31" i="7"/>
  <c r="H30" i="7" s="1"/>
  <c r="H51" i="7" l="1"/>
  <c r="H50" i="7" s="1"/>
  <c r="H49" i="7" s="1"/>
  <c r="J51" i="7"/>
  <c r="J50" i="7" s="1"/>
  <c r="J49" i="7" s="1"/>
  <c r="H29" i="7"/>
  <c r="H28" i="7" s="1"/>
  <c r="H27" i="7" s="1"/>
  <c r="I51" i="7"/>
  <c r="I50" i="7" s="1"/>
  <c r="I49" i="7" s="1"/>
  <c r="I29" i="7"/>
  <c r="I28" i="7" s="1"/>
  <c r="I27" i="7" s="1"/>
  <c r="J29" i="7"/>
  <c r="J28" i="7" s="1"/>
  <c r="J27" i="7" s="1"/>
  <c r="I29" i="8"/>
  <c r="I28" i="8" s="1"/>
  <c r="I27" i="8" s="1"/>
  <c r="I26" i="8" s="1"/>
  <c r="H29" i="8"/>
  <c r="H28" i="8" s="1"/>
  <c r="H27" i="8" s="1"/>
  <c r="H26" i="8" s="1"/>
  <c r="G29" i="8"/>
  <c r="G28" i="8" s="1"/>
  <c r="G27" i="8" s="1"/>
  <c r="G26" i="8" s="1"/>
  <c r="H148" i="8"/>
  <c r="H147" i="8" s="1"/>
  <c r="G148" i="8"/>
  <c r="G147" i="8" s="1"/>
  <c r="I148" i="8"/>
  <c r="I147" i="8" s="1"/>
  <c r="H62" i="8"/>
  <c r="H61" i="8" s="1"/>
  <c r="G62" i="8"/>
  <c r="G61" i="8" s="1"/>
  <c r="I62" i="8"/>
  <c r="I61" i="8" s="1"/>
  <c r="H40" i="8"/>
  <c r="G40" i="8"/>
  <c r="I100" i="8"/>
  <c r="I123" i="8"/>
  <c r="H100" i="8"/>
  <c r="H123" i="8"/>
  <c r="G123" i="8"/>
  <c r="G100" i="8"/>
  <c r="I138" i="8"/>
  <c r="I137" i="8" s="1"/>
  <c r="G37" i="6"/>
  <c r="G22" i="6"/>
  <c r="J40" i="7"/>
  <c r="J130" i="7"/>
  <c r="G39" i="8" l="1"/>
  <c r="H39" i="8"/>
  <c r="D20" i="11" l="1"/>
  <c r="E20" i="11"/>
  <c r="D19" i="11"/>
  <c r="E19" i="11"/>
  <c r="C19" i="11"/>
  <c r="C31" i="11" s="1"/>
  <c r="E31" i="11" l="1"/>
  <c r="D31" i="11"/>
  <c r="G31" i="6"/>
  <c r="I98" i="7"/>
  <c r="F31" i="6"/>
  <c r="F34" i="6"/>
  <c r="I97" i="7" l="1"/>
  <c r="I96" i="7" s="1"/>
  <c r="G25" i="6"/>
  <c r="J41" i="7"/>
  <c r="I41" i="7"/>
  <c r="H41" i="7"/>
  <c r="G34" i="6"/>
  <c r="F25" i="6"/>
  <c r="M29" i="4"/>
  <c r="L29" i="4"/>
  <c r="K27" i="4"/>
  <c r="L27" i="4"/>
  <c r="M27" i="4"/>
  <c r="E40" i="6" l="1"/>
  <c r="H143" i="7"/>
  <c r="H142" i="7" s="1"/>
  <c r="J95" i="7" l="1"/>
  <c r="I95" i="7"/>
  <c r="I39" i="7"/>
  <c r="H37" i="7"/>
  <c r="K64" i="4" l="1"/>
  <c r="M66" i="4"/>
  <c r="L66" i="4"/>
  <c r="M64" i="4" l="1"/>
  <c r="M65" i="4"/>
  <c r="L64" i="4"/>
  <c r="L65" i="4"/>
  <c r="H175" i="8"/>
  <c r="I175" i="8"/>
  <c r="G175" i="8"/>
  <c r="I48" i="8"/>
  <c r="I47" i="8" s="1"/>
  <c r="I46" i="8" s="1"/>
  <c r="I40" i="8" s="1"/>
  <c r="I39" i="8" s="1"/>
  <c r="F30" i="6" l="1"/>
  <c r="J155" i="7" l="1"/>
  <c r="J154" i="7" s="1"/>
  <c r="J153" i="7" s="1"/>
  <c r="J152" i="7" s="1"/>
  <c r="J151" i="7" s="1"/>
  <c r="H155" i="7"/>
  <c r="H154" i="7" s="1"/>
  <c r="H153" i="7" s="1"/>
  <c r="H152" i="7" s="1"/>
  <c r="H151" i="7" s="1"/>
  <c r="I155" i="7"/>
  <c r="I154" i="7" s="1"/>
  <c r="I153" i="7" s="1"/>
  <c r="I152" i="7" s="1"/>
  <c r="I151" i="7" s="1"/>
  <c r="H59" i="7"/>
  <c r="L56" i="4"/>
  <c r="M56" i="4"/>
  <c r="K56" i="4"/>
  <c r="H113" i="7" l="1"/>
  <c r="H112" i="7" s="1"/>
  <c r="H111" i="7" s="1"/>
  <c r="H110" i="7" s="1"/>
  <c r="H109" i="7" s="1"/>
  <c r="H102" i="7" s="1"/>
  <c r="K62" i="4"/>
  <c r="K61" i="4" s="1"/>
  <c r="K43" i="4"/>
  <c r="I150" i="7" l="1"/>
  <c r="J150" i="7"/>
  <c r="F42" i="6"/>
  <c r="G42" i="6"/>
  <c r="E42" i="6"/>
  <c r="H150" i="7" l="1"/>
  <c r="I141" i="7" l="1"/>
  <c r="J141" i="7"/>
  <c r="H141" i="7"/>
  <c r="H140" i="7" s="1"/>
  <c r="H139" i="7" s="1"/>
  <c r="H138" i="7" s="1"/>
  <c r="L47" i="4"/>
  <c r="M47" i="4"/>
  <c r="K47" i="4"/>
  <c r="H25" i="7" l="1"/>
  <c r="H174" i="8" l="1"/>
  <c r="H173" i="8" s="1"/>
  <c r="H172" i="8" s="1"/>
  <c r="I174" i="8"/>
  <c r="I173" i="8" s="1"/>
  <c r="I172" i="8" s="1"/>
  <c r="G174" i="8"/>
  <c r="G173" i="8" s="1"/>
  <c r="G172" i="8" s="1"/>
  <c r="J97" i="7"/>
  <c r="H97" i="7"/>
  <c r="H163" i="8"/>
  <c r="H158" i="8" s="1"/>
  <c r="I163" i="8"/>
  <c r="I158" i="8" s="1"/>
  <c r="G163" i="8"/>
  <c r="G158" i="8" s="1"/>
  <c r="H98" i="8"/>
  <c r="I98" i="8"/>
  <c r="G98" i="8"/>
  <c r="H89" i="8"/>
  <c r="I89" i="8"/>
  <c r="G89" i="8"/>
  <c r="I61" i="7"/>
  <c r="J59" i="7"/>
  <c r="I59" i="7"/>
  <c r="I25" i="7"/>
  <c r="I24" i="7" s="1"/>
  <c r="J25" i="7"/>
  <c r="J24" i="7" s="1"/>
  <c r="I58" i="7" l="1"/>
  <c r="I57" i="7" s="1"/>
  <c r="I23" i="7"/>
  <c r="I22" i="7" s="1"/>
  <c r="I21" i="7" s="1"/>
  <c r="J23" i="7"/>
  <c r="J22" i="7" s="1"/>
  <c r="J21" i="7" s="1"/>
  <c r="G157" i="8"/>
  <c r="G96" i="8" s="1"/>
  <c r="H157" i="8"/>
  <c r="H96" i="8" s="1"/>
  <c r="G82" i="8"/>
  <c r="I157" i="8"/>
  <c r="I96" i="8" s="1"/>
  <c r="H82" i="8"/>
  <c r="I82" i="8"/>
  <c r="H179" i="8" l="1"/>
  <c r="I179" i="8"/>
  <c r="H61" i="7"/>
  <c r="H58" i="7" s="1"/>
  <c r="H57" i="7" s="1"/>
  <c r="I113" i="7"/>
  <c r="I112" i="7" s="1"/>
  <c r="I111" i="7" s="1"/>
  <c r="I110" i="7" s="1"/>
  <c r="I109" i="7" s="1"/>
  <c r="I102" i="7" s="1"/>
  <c r="J113" i="7"/>
  <c r="J112" i="7" s="1"/>
  <c r="J111" i="7" s="1"/>
  <c r="J110" i="7" s="1"/>
  <c r="J109" i="7" s="1"/>
  <c r="J102" i="7" s="1"/>
  <c r="J96" i="7"/>
  <c r="H96" i="7"/>
  <c r="I94" i="7"/>
  <c r="J94" i="7"/>
  <c r="J93" i="7" s="1"/>
  <c r="H94" i="7"/>
  <c r="H93" i="7" s="1"/>
  <c r="I84" i="7"/>
  <c r="I83" i="7" s="1"/>
  <c r="I82" i="7" s="1"/>
  <c r="I81" i="7" s="1"/>
  <c r="I80" i="7" s="1"/>
  <c r="I79" i="7" s="1"/>
  <c r="J84" i="7"/>
  <c r="J83" i="7" s="1"/>
  <c r="J82" i="7" s="1"/>
  <c r="J81" i="7" s="1"/>
  <c r="J80" i="7" s="1"/>
  <c r="J79" i="7" s="1"/>
  <c r="H84" i="7"/>
  <c r="H83" i="7" s="1"/>
  <c r="H82" i="7" s="1"/>
  <c r="I77" i="7"/>
  <c r="J77" i="7"/>
  <c r="J75" i="7"/>
  <c r="I75" i="7"/>
  <c r="H75" i="7"/>
  <c r="J61" i="7"/>
  <c r="J58" i="7" s="1"/>
  <c r="J57" i="7" s="1"/>
  <c r="I47" i="7"/>
  <c r="I46" i="7" s="1"/>
  <c r="I45" i="7" s="1"/>
  <c r="I44" i="7" s="1"/>
  <c r="J47" i="7"/>
  <c r="J46" i="7" s="1"/>
  <c r="J45" i="7" s="1"/>
  <c r="J44" i="7" s="1"/>
  <c r="H47" i="7"/>
  <c r="H46" i="7" s="1"/>
  <c r="H45" i="7" s="1"/>
  <c r="H44" i="7" s="1"/>
  <c r="J39" i="7"/>
  <c r="H24" i="7"/>
  <c r="F32" i="6"/>
  <c r="G32" i="6"/>
  <c r="E32" i="6"/>
  <c r="F38" i="6"/>
  <c r="G38" i="6"/>
  <c r="E38" i="6"/>
  <c r="G36" i="6"/>
  <c r="F36" i="6"/>
  <c r="E36" i="6"/>
  <c r="G30" i="6"/>
  <c r="H23" i="7" l="1"/>
  <c r="H22" i="7" s="1"/>
  <c r="H21" i="7" s="1"/>
  <c r="I93" i="7"/>
  <c r="I89" i="7" s="1"/>
  <c r="I88" i="7" s="1"/>
  <c r="I87" i="7" s="1"/>
  <c r="H89" i="7"/>
  <c r="H88" i="7" s="1"/>
  <c r="H87" i="7" s="1"/>
  <c r="J89" i="7"/>
  <c r="J88" i="7" s="1"/>
  <c r="J87" i="7" s="1"/>
  <c r="H81" i="7"/>
  <c r="H80" i="7" s="1"/>
  <c r="H79" i="7" s="1"/>
  <c r="I43" i="7"/>
  <c r="J74" i="7"/>
  <c r="H43" i="7"/>
  <c r="J43" i="7"/>
  <c r="I74" i="7"/>
  <c r="L62" i="4"/>
  <c r="L61" i="4" s="1"/>
  <c r="M62" i="4"/>
  <c r="M61" i="4" s="1"/>
  <c r="M54" i="4"/>
  <c r="M53" i="4" s="1"/>
  <c r="L54" i="4"/>
  <c r="L53" i="4" s="1"/>
  <c r="K54" i="4"/>
  <c r="K53" i="4" s="1"/>
  <c r="L21" i="4"/>
  <c r="L20" i="4" s="1"/>
  <c r="M21" i="4"/>
  <c r="M20" i="4" s="1"/>
  <c r="K20" i="4"/>
  <c r="L46" i="4"/>
  <c r="L45" i="4" s="1"/>
  <c r="M46" i="4"/>
  <c r="M45" i="4" s="1"/>
  <c r="K46" i="4"/>
  <c r="K45" i="4" s="1"/>
  <c r="L43" i="4"/>
  <c r="M43" i="4"/>
  <c r="K41" i="4"/>
  <c r="L41" i="4"/>
  <c r="M41" i="4"/>
  <c r="K39" i="4"/>
  <c r="L39" i="4"/>
  <c r="M39" i="4"/>
  <c r="L36" i="4"/>
  <c r="L35" i="4" s="1"/>
  <c r="M36" i="4"/>
  <c r="M35" i="4" s="1"/>
  <c r="K36" i="4"/>
  <c r="K35" i="4" s="1"/>
  <c r="L31" i="4"/>
  <c r="M31" i="4"/>
  <c r="K31" i="4"/>
  <c r="L33" i="4"/>
  <c r="M33" i="4"/>
  <c r="K33" i="4"/>
  <c r="K29" i="4"/>
  <c r="H39" i="7"/>
  <c r="H36" i="7" s="1"/>
  <c r="H35" i="7" s="1"/>
  <c r="G28" i="6"/>
  <c r="F28" i="6"/>
  <c r="E28" i="6"/>
  <c r="E30" i="6"/>
  <c r="I37" i="7"/>
  <c r="I36" i="7" s="1"/>
  <c r="J37" i="7"/>
  <c r="H77" i="7"/>
  <c r="H74" i="7" s="1"/>
  <c r="J68" i="7"/>
  <c r="J67" i="7" s="1"/>
  <c r="J66" i="7" s="1"/>
  <c r="J56" i="7" s="1"/>
  <c r="J55" i="7" s="1"/>
  <c r="I68" i="7"/>
  <c r="I67" i="7" s="1"/>
  <c r="I66" i="7" s="1"/>
  <c r="I56" i="7" s="1"/>
  <c r="I55" i="7" s="1"/>
  <c r="H68" i="7"/>
  <c r="H67" i="7" s="1"/>
  <c r="H66" i="7" s="1"/>
  <c r="H56" i="7" s="1"/>
  <c r="H55" i="7" s="1"/>
  <c r="H73" i="7" l="1"/>
  <c r="H72" i="7" s="1"/>
  <c r="H71" i="7" s="1"/>
  <c r="H70" i="7" s="1"/>
  <c r="J73" i="7"/>
  <c r="J72" i="7" s="1"/>
  <c r="J71" i="7" s="1"/>
  <c r="J70" i="7" s="1"/>
  <c r="I73" i="7"/>
  <c r="I72" i="7" s="1"/>
  <c r="I71" i="7" s="1"/>
  <c r="I70" i="7" s="1"/>
  <c r="J36" i="7"/>
  <c r="J35" i="7" s="1"/>
  <c r="J34" i="7" s="1"/>
  <c r="J33" i="7" s="1"/>
  <c r="J20" i="7" s="1"/>
  <c r="I35" i="7"/>
  <c r="I34" i="7" s="1"/>
  <c r="I33" i="7" s="1"/>
  <c r="J86" i="7"/>
  <c r="I86" i="7"/>
  <c r="K26" i="4"/>
  <c r="K25" i="4" s="1"/>
  <c r="L26" i="4"/>
  <c r="L25" i="4" s="1"/>
  <c r="M38" i="4"/>
  <c r="K38" i="4"/>
  <c r="M26" i="4"/>
  <c r="M25" i="4" s="1"/>
  <c r="L38" i="4"/>
  <c r="F26" i="6"/>
  <c r="G26" i="6"/>
  <c r="E26" i="6"/>
  <c r="G19" i="6"/>
  <c r="F19" i="6"/>
  <c r="E19" i="6"/>
  <c r="L70" i="4"/>
  <c r="M70" i="4"/>
  <c r="M67" i="4" s="1"/>
  <c r="M60" i="4" s="1"/>
  <c r="M59" i="4" s="1"/>
  <c r="K70" i="4"/>
  <c r="K67" i="4" s="1"/>
  <c r="K60" i="4" s="1"/>
  <c r="K59" i="4" s="1"/>
  <c r="K19" i="4" l="1"/>
  <c r="L67" i="4"/>
  <c r="L60" i="4" s="1"/>
  <c r="L59" i="4" s="1"/>
  <c r="G45" i="6"/>
  <c r="E26" i="9" s="1"/>
  <c r="E25" i="9" s="1"/>
  <c r="E24" i="9" s="1"/>
  <c r="E23" i="9" s="1"/>
  <c r="F45" i="6"/>
  <c r="D26" i="9" s="1"/>
  <c r="D25" i="9" s="1"/>
  <c r="D24" i="9" s="1"/>
  <c r="D23" i="9" s="1"/>
  <c r="I20" i="7"/>
  <c r="E45" i="6"/>
  <c r="C26" i="9" s="1"/>
  <c r="C25" i="9" s="1"/>
  <c r="C24" i="9" s="1"/>
  <c r="C23" i="9" s="1"/>
  <c r="L19" i="4"/>
  <c r="M19" i="4"/>
  <c r="H34" i="7"/>
  <c r="H33" i="7" s="1"/>
  <c r="H20" i="7" s="1"/>
  <c r="H86" i="7"/>
  <c r="L89" i="4" l="1"/>
  <c r="K89" i="4"/>
  <c r="C22" i="9" s="1"/>
  <c r="C21" i="9" s="1"/>
  <c r="C20" i="9" s="1"/>
  <c r="C19" i="9" s="1"/>
  <c r="M89" i="4"/>
  <c r="E22" i="9" l="1"/>
  <c r="E21" i="9" s="1"/>
  <c r="E20" i="9" s="1"/>
  <c r="E19" i="9" s="1"/>
  <c r="E18" i="9" s="1"/>
  <c r="C27" i="9"/>
  <c r="C18" i="9"/>
  <c r="D22" i="9"/>
  <c r="D21" i="9" s="1"/>
  <c r="D20" i="9" s="1"/>
  <c r="D19" i="9" s="1"/>
  <c r="D18" i="9" s="1"/>
  <c r="G179" i="8"/>
  <c r="I129" i="7"/>
  <c r="I128" i="7" s="1"/>
  <c r="H129" i="7"/>
  <c r="H128" i="7" s="1"/>
  <c r="H127" i="7" s="1"/>
  <c r="J129" i="7"/>
  <c r="J128" i="7" s="1"/>
  <c r="J126" i="7" l="1"/>
  <c r="J127" i="7"/>
  <c r="J125" i="7"/>
  <c r="J124" i="7" s="1"/>
  <c r="J19" i="7" s="1"/>
  <c r="J162" i="7" s="1"/>
  <c r="I127" i="7"/>
  <c r="I126" i="7"/>
  <c r="I125" i="7"/>
  <c r="I124" i="7" s="1"/>
  <c r="I19" i="7" s="1"/>
  <c r="I162" i="7" s="1"/>
  <c r="H125" i="7"/>
  <c r="H124" i="7" s="1"/>
  <c r="H19" i="7" s="1"/>
  <c r="H162" i="7" s="1"/>
  <c r="H126" i="7"/>
</calcChain>
</file>

<file path=xl/sharedStrings.xml><?xml version="1.0" encoding="utf-8"?>
<sst xmlns="http://schemas.openxmlformats.org/spreadsheetml/2006/main" count="1782" uniqueCount="384">
  <si>
    <t>Код главного администратора</t>
  </si>
  <si>
    <t>Код классификации доходов бюджета</t>
  </si>
  <si>
    <t>Администрация Тагарского сельсовета Кежемского района Красноярского края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</si>
  <si>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</si>
  <si>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</si>
  <si>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№ строки</t>
  </si>
  <si>
    <t>Код ведомства</t>
  </si>
  <si>
    <t>Наименование показателя</t>
  </si>
  <si>
    <t>(тыс.руб.)</t>
  </si>
  <si>
    <t>Наименование  кода классификации доходов бюджета</t>
  </si>
  <si>
    <t>Показатели прогноза доходов бюджета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</si>
  <si>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</si>
  <si>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</si>
  <si>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</si>
  <si>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</si>
  <si>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</si>
  <si>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</si>
  <si>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</si>
  <si>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</si>
  <si>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 аналитической группы подвида</t>
  </si>
  <si>
    <t>НАЛОГОВЫЕ И НЕНАЛОГОВЫЕ ДОХОДЫ</t>
  </si>
  <si>
    <t>НАЛОГ НА ПРИБЫЛЬ, ДОХОДЫ</t>
  </si>
  <si>
    <t xml:space="preserve">Налог на доходы физических лиц </t>
  </si>
  <si>
    <t>НАЛОГИ   НА ТОВАРЫ (РАБОТЫ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</si>
  <si>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</si>
  <si>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 акцизов на дизельное топливо, подлежащие распределению между 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</si>
  <si>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Доходы от уплаты  акцизов на дизельное топливо, подлежащие распределению между  бюджетами субъектов Российской Федерации и  местными бюджетами с учетом установленных дифференцированных нормативов отчислений в местные бюджеты ( по нормативам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</si>
  <si>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</si>
  <si>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</si>
  <si>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</si>
  <si>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Доходы от уплаты 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 ( по нормативам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</si>
  <si>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</si>
  <si>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 установленным Федеральным законом о федеральном бюджете в целях формирования дорожных фондов субъектов Российской Федерации)</t>
  </si>
  <si>
    <t>Налоги 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</si>
  <si>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</si>
  <si>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</si>
  <si>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</si>
  <si>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</si>
  <si>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</si>
  <si>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налог, с физических лиц, обладающих земельным участком, расположенным в границах сельских  поселений</t>
  </si>
  <si>
    <t>Государственная пошлина</t>
  </si>
  <si>
    <t>Госпошлина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</si>
  <si>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</si>
  <si>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</si>
  <si>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</si>
  <si>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</si>
  <si>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</si>
  <si>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</si>
  <si>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 бюджетам  бюджетной системы Российской Федерации</t>
  </si>
  <si>
    <t xml:space="preserve">Дотации бюджетам сельских поселений  на выравнивание  бюджетной обеспеченности из бюджетов муниципальных районов 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</si>
  <si>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</si>
  <si>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субъектов Российской Федерации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</si>
  <si>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</si>
  <si>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>Иные межбюджетные трансферты</t>
  </si>
  <si>
    <t>Прочие межбюджетные трансферты,  передаваемые бюджетам</t>
  </si>
  <si>
    <t>Прочие межбюджетные трансферты, передаваемые бюджетам сельских поселений</t>
  </si>
  <si>
    <t>ВСЕГО ДОХОДОВ</t>
  </si>
  <si>
    <t>000</t>
  </si>
  <si>
    <t>001</t>
  </si>
  <si>
    <t>1</t>
  </si>
  <si>
    <t>00</t>
  </si>
  <si>
    <t>0000</t>
  </si>
  <si>
    <t>01</t>
  </si>
  <si>
    <t>02</t>
  </si>
  <si>
    <t>110</t>
  </si>
  <si>
    <t>010</t>
  </si>
  <si>
    <t>030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</si>
  <si>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</si>
  <si>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</si>
  <si>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</si>
  <si>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</si>
  <si>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</si>
  <si>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</si>
  <si>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</si>
  <si>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</si>
  <si>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</si>
  <si>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06</t>
  </si>
  <si>
    <t>182</t>
  </si>
  <si>
    <t>10</t>
  </si>
  <si>
    <t>1000</t>
  </si>
  <si>
    <t>033</t>
  </si>
  <si>
    <t>040</t>
  </si>
  <si>
    <t>043</t>
  </si>
  <si>
    <t>801</t>
  </si>
  <si>
    <t>08</t>
  </si>
  <si>
    <t>04</t>
  </si>
  <si>
    <t>020</t>
  </si>
  <si>
    <t>11</t>
  </si>
  <si>
    <t>05</t>
  </si>
  <si>
    <t>075</t>
  </si>
  <si>
    <t>120</t>
  </si>
  <si>
    <t>16</t>
  </si>
  <si>
    <t>140</t>
  </si>
  <si>
    <t>2</t>
  </si>
  <si>
    <t>30</t>
  </si>
  <si>
    <t>35</t>
  </si>
  <si>
    <t>118</t>
  </si>
  <si>
    <t>024</t>
  </si>
  <si>
    <t>7514</t>
  </si>
  <si>
    <t>40</t>
  </si>
  <si>
    <t>999</t>
  </si>
  <si>
    <t>49</t>
  </si>
  <si>
    <t>150</t>
  </si>
  <si>
    <t>0001</t>
  </si>
  <si>
    <t>0011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</si>
  <si>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</si>
  <si>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</si>
  <si>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</si>
  <si>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в муниципальном образовании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</si>
  <si>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</si>
  <si>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</si>
  <si>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 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</si>
  <si>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</si>
  <si>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</si>
  <si>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</si>
  <si>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</si>
  <si>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</si>
  <si>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</si>
  <si>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1 </t>
  </si>
  <si>
    <t>Дорожное хозяйство (дорожные фонды)</t>
  </si>
  <si>
    <t>Жилищно-коммунальное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</si>
  <si>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</si>
  <si>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</si>
  <si>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</si>
  <si>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</si>
  <si>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</si>
  <si>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</si>
  <si>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</si>
  <si>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Условно утвержденные расходы </t>
  </si>
  <si>
    <t>ИТОГО</t>
  </si>
  <si>
    <t>09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</si>
  <si>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</si>
  <si>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</si>
  <si>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</si>
  <si>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07 1 00 00000</t>
  </si>
  <si>
    <t xml:space="preserve">Глава муниципального образования в рамках непрограммных расходов </t>
  </si>
  <si>
    <t>07 1 00 00220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</si>
  <si>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</si>
  <si>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</si>
  <si>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Председатель представительного органа муниципального образования в рамках непрограммных расходов</t>
  </si>
  <si>
    <t>07 1 00 00230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</si>
  <si>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</si>
  <si>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07 0 00 00000</t>
  </si>
  <si>
    <t>Центральный аппарат</t>
  </si>
  <si>
    <t>07 1 00 00210</t>
  </si>
  <si>
    <t>Иные бюджетные ассигнования</t>
  </si>
  <si>
    <t>Уплата налогов, сборов и иных платежей</t>
  </si>
  <si>
    <t>Обеспечение деятельности финансовых налоговых и таможенных органов и органов финансового (финансового-бюджетного ) надзора</t>
  </si>
  <si>
    <t>Иные межбюджетные трансферты, выделяемые из бюджетов поселений в районный бюджет на финансовое обеспечение расходных  по осуществлению  полномочий по внешнему муниципальному финансовому контролю в рамках подпрограммы "Организация и обеспечение бюджетного процесса" муниципальной программы Повышение эффективности бюджетных расходов на 2020 год и плановый период 2021-2022 годов"</t>
  </si>
  <si>
    <t>07 1 00 48030</t>
  </si>
  <si>
    <t>Межбюджетные трансферты</t>
  </si>
  <si>
    <t>07 3 00 00000</t>
  </si>
  <si>
    <t>Резервные фонды местных администраций в рамках непрограммных расходов</t>
  </si>
  <si>
    <t>07 3 00 10110</t>
  </si>
  <si>
    <t>Резервные средства</t>
  </si>
  <si>
    <t>Обеспечение деятельности централизованной бухгалтерии в рамках не программных расходов органов местного самоуправления</t>
  </si>
  <si>
    <t>07 1 00 44030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</si>
  <si>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</si>
  <si>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</si>
  <si>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Выполнение государственных полномочий по созданию и обеспечению деятельности  административных комиссий в рамках непрограммных расходов</t>
  </si>
  <si>
    <t>07 4 00 75140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</si>
  <si>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</si>
  <si>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07 4 00 51180</t>
  </si>
  <si>
    <t>Муниципальная программа "Защита населения и территории от чрезвычайных ситуаций природного и техногенного характера и обеспечение пожарной безопасности  в муниципальном образовании Тагарский сельсовет Кежемского района Красноярского края</t>
  </si>
  <si>
    <t>05 0  00 00000</t>
  </si>
  <si>
    <t>05 1 00 S4120</t>
  </si>
  <si>
    <t>Национальная экономика</t>
  </si>
  <si>
    <t>Муниципальная программа "Благоустройство в муниципальном образовании Тагарский сельсовет Кежемского района Красноярского края"</t>
  </si>
  <si>
    <t>04 0 00 00000</t>
  </si>
  <si>
    <t xml:space="preserve"> Содержание автомобильных дорог общего пользования местного значения  за счет средств  муниципального дорожного фонда Тагарский сельсовет в рамках подпрограммы ""Развитие автомобильных дорог общего пользования местного значения на территории Тагарского сельсовета" муниципальной программы "Благоустройство в муниципальном образовании Тагарский сельсовет Кежемского района Красноярского края"</t>
  </si>
  <si>
    <t>04 1 00 49080</t>
  </si>
  <si>
    <t>04 4 00 00000</t>
  </si>
  <si>
    <t>04 4 00 49010</t>
  </si>
  <si>
    <t>04 3 00 00000</t>
  </si>
  <si>
    <t>04 3 00 49050</t>
  </si>
  <si>
    <t>04 3  00 49050</t>
  </si>
  <si>
    <t>Культура</t>
  </si>
  <si>
    <t>01 2 00 48260</t>
  </si>
  <si>
    <t xml:space="preserve">Расходы по транспортировке безродно умерших в рамках непрограммных расходов МО Тагарский сельсовет </t>
  </si>
  <si>
    <t>07 1 00 49640</t>
  </si>
  <si>
    <t>Социальное обеспечение населения</t>
  </si>
  <si>
    <t>06 1 00 00000</t>
  </si>
  <si>
    <t>06 1 00 49210</t>
  </si>
  <si>
    <t>Социальное обеспечение  и иные выплаты населению</t>
  </si>
  <si>
    <t>Публичные нормативные социальные выплаты гражданам</t>
  </si>
  <si>
    <t>Наименование распорядителей, получателей и наименование показателей бюджетной классификации</t>
  </si>
  <si>
    <t>Муниципальная программа "Развитие культуры на территории Тагарского сельсовета"</t>
  </si>
  <si>
    <t>01 0 00 00000</t>
  </si>
  <si>
    <t>Подпрограмма "Создание условий для организации досуга и обеспечение жителей сельсовета услугами организаций культуры"</t>
  </si>
  <si>
    <t>01 2 00 00000</t>
  </si>
  <si>
    <t>Иные МБТ ,выделяемые из бюджета поселений в районный бюджет и направляемые на финансирование расходов о передаче поселением осуществления части полномочий по решению вопросов местного значения в рамках подпрограммы  "Создание условий для организации досуга и обеспечение жителей сельсовета услугами организаций культуры" муниципальной программы "Развитие культуры на территории Тагарского сельсовета"</t>
  </si>
  <si>
    <t>Подпрограмма "Развитие автомобильных дорог общего пользования местного значения на территории Тагарского сельсовета"</t>
  </si>
  <si>
    <t>04 1 00 00000</t>
  </si>
  <si>
    <t>Расходы на содержание автомобильных дорог общего пользования местного значения  за счет средств  муниципального дорожного фонда Тагарский сельсовет в рамках подпрограммы "Развитие автомобильных дорог общего пользования местного значения на территории Тагарского сельсовета" муниципальной программы  "Благоустройство в муниципальном образовании Тагарский сельсовет Кежемского района Красноярского края"</t>
  </si>
  <si>
    <t>Подпрограмма    "Прочие виды благоустройства"</t>
  </si>
  <si>
    <t>Муниципальная программа "Защита населения и территории от чрезвычайных ситуаций природного и техногенного характера и обеспечение пожарной безопасности  в муниципальном образовании Тагарский сельсовет Кежемского района Красноярского края"</t>
  </si>
  <si>
    <t>Подпрограмма "Обеспечение пожарной безопасности на территории МО Тагарский сельсовет"</t>
  </si>
  <si>
    <t>05 1 00 00000</t>
  </si>
  <si>
    <t>Расходы на реализацию мероприятий по обеспечению первичных мер  пожарной безопасности, в рамках подпрограммы "Обеспечение пожарной безопасности на территории МО Тагарский сельсовет" муниципальной программы" Защита населения и территории от чрезвычайных ситуаций природного и техногенного характера и обеспечение пожарной безопасности  в муниципальном образовании Тагарский сельсовет Кежемского района Красноярского края"</t>
  </si>
  <si>
    <t>Муниципальная программа муниципального образования Тагарский сельсовет "Социальная поддержка населения Тагарского сельсовета "</t>
  </si>
  <si>
    <t>06 0 00 00000</t>
  </si>
  <si>
    <t>Подпрограмма "Оказание адресной материальной помощи малоимущим семьям"</t>
  </si>
  <si>
    <t>Непрограммные расходы</t>
  </si>
  <si>
    <t>07 4 00 00000</t>
  </si>
  <si>
    <t>Жилищное хозяйство</t>
  </si>
  <si>
    <t>07 7 00 00000</t>
  </si>
  <si>
    <t>Расходы на ремонт и содержание муниципальных жилых помещений в рамках непрограммных расходов</t>
  </si>
  <si>
    <t>04 1 00 48610</t>
  </si>
  <si>
    <t>Субвенции бюджетам 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</si>
  <si>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автомобильных дорог общего пользования местного значения на территории Тагарского сельсовета" муниципальной программы "Благоустройство в муниципальном образовании Тагарский сельсовет Кежемского района Красноярского края"</t>
  </si>
  <si>
    <t>04 1 00 49020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</si>
  <si>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</si>
  <si>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070</t>
  </si>
  <si>
    <t>Доходы от сдачи в аренду имущества составляющего казну сельских поселений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</si>
  <si>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</si>
  <si>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Дотации   на выравнивание  бюджетной обеспеченности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</si>
  <si>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</si>
  <si>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на поддержку мер по обеспечению сбалансированности бюджетов</t>
  </si>
  <si>
    <t xml:space="preserve">Резервные фонды </t>
  </si>
  <si>
    <t>Непрограммные расходы МО Тагарский сельсовет</t>
  </si>
  <si>
    <t>13</t>
  </si>
  <si>
    <t xml:space="preserve">Иные межбюджетные трансферты, выделяемые из бюджетов поселений в районный бюджет  на финансовое обеспечение расходных обязательств на создание условий для организации досуга и обеспечения жителей поселения услугами организаций культуры </t>
  </si>
  <si>
    <t>Физическая культура и спорт</t>
  </si>
  <si>
    <t>Массовый спорт</t>
  </si>
  <si>
    <t>Муниципальная программа "Развитие физической культуры и спорта МО Тагарский сельсовет"</t>
  </si>
  <si>
    <t>Прочие межбюджетные трансферты, передаваемые бюджетам сельских поселений ( на осуществление расходов, направленных на реализацию мероприятий по поддержке местных инициатив)</t>
  </si>
  <si>
    <t>Инициативные платежи ,зачисляемые в бюджеты сельских поселений(поступления от юридических лиц (индивидуальных предпринимателей)</t>
  </si>
  <si>
    <t>Инициативные платежи ,зачисляемые в бюджеты сельских поселений(поступления от физических лиц )</t>
  </si>
  <si>
    <t>29</t>
  </si>
  <si>
    <t>0039</t>
  </si>
  <si>
    <t>17</t>
  </si>
  <si>
    <t>15</t>
  </si>
  <si>
    <t>0002</t>
  </si>
  <si>
    <t>04 3 00 S6410</t>
  </si>
  <si>
    <t>Прочие неналоговые доходы</t>
  </si>
  <si>
    <t>02 0 00 00000</t>
  </si>
  <si>
    <t>Прочие расходы осуществляемые органами местного самоуправления поселения в рамках подпрограммы "Развитие массовой культуры и спорта" муниципальной программы "Развитие физической культуры и спорта в МО Тагарский сельсовет"</t>
  </si>
  <si>
    <t>02 1  00 0000</t>
  </si>
  <si>
    <t>02 1 00 49680</t>
  </si>
  <si>
    <t>07 1 00 49680</t>
  </si>
  <si>
    <t>Прочие расходы осуществляемые органами местного самоуправления в рамках непрограммных расходов</t>
  </si>
  <si>
    <t>02 1 00 00000</t>
  </si>
  <si>
    <t>Иные закупки товаров, работ и услуг.</t>
  </si>
  <si>
    <t xml:space="preserve"> Закупка товаров, работ и услуг. </t>
  </si>
  <si>
    <t xml:space="preserve">Муниципальная программа муниципального образования Тагарский сельсовет "Социальная поддержка населения Тагарского сельсовета </t>
  </si>
  <si>
    <t xml:space="preserve"> Закупка товаров, работ и услуг.</t>
  </si>
  <si>
    <t>Субсидии бюджетам бюджетной системы Российской Федерации (межбюджетные субсидии)</t>
  </si>
  <si>
    <t>20</t>
  </si>
  <si>
    <t xml:space="preserve">Иные межбюджетные трансферты, обеспечение деятельности финансовых налоговых и таможенных органов и органов финансового (финансового-бюджетного ) надзора </t>
  </si>
  <si>
    <t>Содержание автомобильных дорог и инженерных сооружений на них в границах поселений в рамках подпрограммы развитие транспортной инфраструктуры (муниципальной программы Благоустройство в МО Тагарский сельсовет</t>
  </si>
  <si>
    <t>Подпрограмма "Уличное освещение в муниципальном образовании Тагарский сельсовет Кежемского района Красноярского края</t>
  </si>
  <si>
    <t>Предоставление единовременной адресной материальной помощи в рамках муниципальной программы "Социальная поддержка населения Тагарского сельсовета "</t>
  </si>
  <si>
    <t>4</t>
  </si>
  <si>
    <t>5</t>
  </si>
  <si>
    <t>0025</t>
  </si>
  <si>
    <t>Прочие межбюджетные трансферты, передаваемые бюджетам сельских поселений (за содействие развитию налогового потенциала)</t>
  </si>
  <si>
    <t>04 3  00 S6410</t>
  </si>
  <si>
    <t>Код</t>
  </si>
  <si>
    <t>Наименование кода группы, подгруппы, статьи, вида источника,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</si>
  <si>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2025 г (тыс.руб)</t>
  </si>
  <si>
    <t xml:space="preserve">801 01 05 00 00 00 0000 000 </t>
  </si>
  <si>
    <t>Изменение остатков средств на счетах по учету средств бюджета</t>
  </si>
  <si>
    <t>801 01 05 02 00 00 0000 500</t>
  </si>
  <si>
    <t>Увеличение остатков средств бюджетов</t>
  </si>
  <si>
    <t>801 01 05 02 01 00 0000 510</t>
  </si>
  <si>
    <t>Увеличение прочих остатков  средств бюджетов</t>
  </si>
  <si>
    <t>Увеличение прочих остатков денежных средств бюджетов</t>
  </si>
  <si>
    <t xml:space="preserve">801 01 05 02 01 10 0000 510 </t>
  </si>
  <si>
    <t>Увеличение прочих остатков денежных средств  бюджетов сельских поселений</t>
  </si>
  <si>
    <t>801 01 05 00 00 00 0000 600</t>
  </si>
  <si>
    <t>Уменьшение остатков средств бюджета</t>
  </si>
  <si>
    <t>801 01 05 02 01 00 0000 600</t>
  </si>
  <si>
    <t>Уменьшение прочих остатков средств бюджетов</t>
  </si>
  <si>
    <t>801 01 05 02 01 00 0000 610</t>
  </si>
  <si>
    <t>Уменьшение прочих остатков денежных средств бюджетов</t>
  </si>
  <si>
    <t>801 01 05 02 01 10 0000 610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</si>
  <si>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</si>
  <si>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</t>
  </si>
  <si>
    <t>Сумма 2026 г (тыс.руб)</t>
  </si>
  <si>
    <t>2025 год</t>
  </si>
  <si>
    <t>2026 год</t>
  </si>
  <si>
    <t>сумма на 2026г (тыс.руб)</t>
  </si>
  <si>
    <t>Приложение № 1                                                                           к  Решению Тагарского сельского Совета депутатов от 12.02.2024 № 00-00 "О внесении изменений в решение Тагарского сельского Совета депутатов от 22.12.2023 № 37-108 "О бюджете Тагарского сельсовета  на 2024 год и плановый период 2025-2026 годов"</t>
  </si>
  <si>
    <t>Приложение № 3                                                                                      к  Решению Тагарского сельского Совета депутатов от 12.02.2024 № 00-00 "О внесении изменений в решение Тагарского сельского Совета депутатов от 22.12.2023 № 37-108  "О бюджете Тагарского сельсовета  на 2024 год и плановый период 2025-2026 годов"</t>
  </si>
  <si>
    <t>Приложение № 5                                                                           к  Решению Тагарского сельского Совета депутатов от 12.02.2024 № 00-00 "О внесении изменений в решение Тагарского сельского Совета депутатов от 22.12.2023 № 37-108 "О бюджете Тагарского сельсовета  на 2024 год и плановый период 2025-2026 годов"</t>
  </si>
  <si>
    <t>0047</t>
  </si>
  <si>
    <t>Приложение № 4                                                                                                                                                                 к  Решению Тагарского сельского Совета депутатов от 12.02.2024 № 00-00 "О внесении изменений в решение Тагарского сельского Совета депутатов от 22.12.2023 № 37-108 "О бюджете Тагарского сельсовета  на 2024 год и плановый период 2025-2026 годов"</t>
  </si>
  <si>
    <t>Источники внутреннего финансирования дефицита бюджета Тагарского сельсовета  Кежемского района Красноярского края  на 2025 год  и плановый период 2026 -2027 годов</t>
  </si>
  <si>
    <t>Сумма 2027 г (тыс.руб)</t>
  </si>
  <si>
    <t>Доходы бюджета Тагарского сельсовета Кежемского района Красноярского края на 2025 год  и плановый период 2026-2027 годов</t>
  </si>
  <si>
    <t>2027 год</t>
  </si>
  <si>
    <t>Распределение расходов бюджета Тагарского сельсовета Кежемского района Красноярского края по разделам, подразделам классификации расходов бюджетов Российской Федерации на 2025 год и плановый период 2026-2027 годов</t>
  </si>
  <si>
    <t>Сумма на 2025 год (тыс.руб.)</t>
  </si>
  <si>
    <t>сумма на 2026 год (тыс.руб)</t>
  </si>
  <si>
    <t>сумма на 2027 г (тыс.руб)</t>
  </si>
  <si>
    <t>сумма на 2027г (тыс.руб)</t>
  </si>
  <si>
    <t>Распределение бюджетных ассигнований по целевым статьям (муниципальным программам Тагарского сельсовета Кежемского района Красноярского края и непрограммным направлениям деятельности), группам и подгруппам видов расходов, разделам, подразделам классификации расходов бюджета Тагарского сельсовета Кежемского района Красноярского края на 2025 год   и плановый период 2026-2027годов</t>
  </si>
  <si>
    <t>Приложение № 6</t>
  </si>
  <si>
    <t>тыс.рублей</t>
  </si>
  <si>
    <t>№ п/п</t>
  </si>
  <si>
    <t>Наименование иных межбюджетных трансфертов</t>
  </si>
  <si>
    <t>Сумма на 2025 год</t>
  </si>
  <si>
    <t>Дотация бюджетам поселений на выравнивание уровня бюджетной обеспеченности</t>
  </si>
  <si>
    <t>Иные межбюджетные трансферты на сбалансированность бюджетов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</si>
  <si>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</si>
  <si>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Субвенции на выполнение государственных полномочий по созданию и обеспечению деятельности административных комиссий (в соответствии с законом Красноярского края от 23.04.2009г. № 8-3170) </t>
  </si>
  <si>
    <t>Сумма на 2026 год</t>
  </si>
  <si>
    <t>Сумма на 2027 год</t>
  </si>
  <si>
    <t xml:space="preserve">Объем межбюджетных трансфертов, получаемых из районного бюджета в 2025 году и в плановом периоде 2026-2027 годов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</si>
  <si>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</si>
  <si>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</si>
  <si>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</si>
  <si>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 выделяемые из бюджета Тагарского сельсовета в район бюджета на осуществление полномочий по дорожной деятельности в отношении автомобильных дорог местного значения в границах населенных пунктов поселения (осуществление ремонтных работ) за счет средств бюджета поселения в рамках подпрограммы "Развитие автомобильных дорог общего пользования местного значения на территории Тагарского сельсовета" муниципальной программы "Благоустройство в МО Тагарский сельсовет Кежемского района Красноярского края"</t>
  </si>
  <si>
    <t>04 1 00 SД160</t>
  </si>
  <si>
    <t>07 7 00 49190</t>
  </si>
  <si>
    <t>Расходы на выполнение кадастровых работ в рамках непрограммных расходов</t>
  </si>
  <si>
    <t>Прочие расходы на благоустройство в рамках подпрграммы "Прочие виды благоустроцства" муниципальной программы "Благоустройство в муниципальном образовании Тагарский сельсовет Кежемского района Красноярского края"</t>
  </si>
  <si>
    <t xml:space="preserve">Уличное освещение в рамках подпрграммы "Содержание уличного освещения в МО Тагарский сельсовет " муниципальной прграммы "Благоустройство в МО Тагаркий сельсовет" </t>
  </si>
  <si>
    <t>Расходы направленные на реализацию мероприятий по поддержке местных инициатив в рамках подпрограммы «Прочие виды благоустройства» муниципальной программы «Благоустройство в МО Тагарский сельсовет»</t>
  </si>
  <si>
    <t>Резервные фонды местной администрации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</si>
  <si>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</si>
  <si>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</si>
  <si>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Подпрограмма"развитие массовой культуры и спорта"</t>
  </si>
  <si>
    <t>02 2 00 00000</t>
  </si>
  <si>
    <t>Подпрограмма "Иные межбюджетные трансферты на реализацию и поддержку физкультурно-спортивных клубов по месту жительства"</t>
  </si>
  <si>
    <t>02 2 00 S4180</t>
  </si>
  <si>
    <t>иные межбюджетные трансферты на реализацию на поддержку физкультурно-спортивных клубов по месту жительства</t>
  </si>
  <si>
    <t>02 2  00 0000</t>
  </si>
  <si>
    <t>02 1 00 S4180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</si>
  <si>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 </t>
  </si>
  <si>
    <t xml:space="preserve">Прочие межбюджетные трансферты, передаваемые бюджетам сельских поселений ( на частичную компенсацию расходов на повышение размеров оплаты труда работникам бюджетной сферы) 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</si>
  <si>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</si>
  <si>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 xml:space="preserve">Прочие межбюджетные трансферты, передаваемые бюджетам сельских поселений (за совершенствование территориальной организации местного самоуправления) </t>
  </si>
  <si>
    <t xml:space="preserve">Прочие межбюджетные трансферты, передаваемые бюджетам сельских поселений на поддежку физкультурно-спортивных клубов  по месту жительства 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</si>
  <si>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</si>
  <si>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Функционирование органов местного самоуправления</t>
  </si>
  <si>
    <t>Межбюджетные трансферты из краевого и федарального бюджета</t>
  </si>
  <si>
    <t>Прочие межбюджетные трансферты, передаваемые бюджетам сельских поселений (на поддержку физкультурно-спортивных клубов по месту жительства)</t>
  </si>
  <si>
    <t>Прочие межбюджетные трансферты, передаваемые бюджетам сельских поселений ( на финансирование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</si>
  <si>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сферы) </t>
  </si>
  <si>
    <t>Безвозмездные поступления от негосударственных организаций</t>
  </si>
  <si>
    <t>099</t>
  </si>
  <si>
    <t>Прочие безвозмездные поступления от негосударственных организаций в бюджеты сельских поселений</t>
  </si>
  <si>
    <t>18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</si>
  <si>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</si>
  <si>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60</t>
  </si>
  <si>
    <t>Доходы бюджетов сельских поселений от возвратов остатков субсидии, субвенции и иных межбюджетных трансфертов, имеющих целевое назначение, прошлых лет из бюджета муниципального района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</si>
  <si>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фонда)</t>
  </si>
  <si>
    <t xml:space="preserve">        Приложение № 2</t>
  </si>
  <si>
    <t xml:space="preserve">к решению Кежемского окружного Совета депутатов  </t>
  </si>
  <si>
    <t>Приложение № 2</t>
  </si>
  <si>
    <t xml:space="preserve">        Приложение № 1</t>
  </si>
  <si>
    <t>О внесении изменений в решение Тагарского сельского Совета депутатов					_x000D_</t>
  </si>
  <si>
    <t>Приложение № 1</t>
  </si>
  <si>
    <t xml:space="preserve">к  решению Тагарского сельского Совета депутатов </t>
  </si>
  <si>
    <t>"О бюджете Тагарского сельсовета Кежемского района Красноярского края на 2025 год и плановый период 2026-2027 годов"</t>
  </si>
  <si>
    <t>"О  бюджете Тагарского сельсовета Кежемского района Красноярского края на 2025 год и плановый период 2026-2027 годов"</t>
  </si>
  <si>
    <t xml:space="preserve">                                                                                                         от " 20 " декабря 2024 г. № 48-133</t>
  </si>
  <si>
    <t xml:space="preserve">        Приложение № 3</t>
  </si>
  <si>
    <t>Приложение № 3</t>
  </si>
  <si>
    <t xml:space="preserve">        Приложение № 4</t>
  </si>
  <si>
    <t>Приложение № 4</t>
  </si>
  <si>
    <t xml:space="preserve">        Приложение № 5</t>
  </si>
  <si>
    <t>Приложение № 5</t>
  </si>
  <si>
    <t xml:space="preserve">        Приложение № 6</t>
  </si>
  <si>
    <t>055</t>
  </si>
  <si>
    <t>210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</si>
  <si>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</si>
  <si>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</si>
  <si>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</si>
  <si>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130</t>
  </si>
  <si>
    <t>Доходы от оказания платных услуг (работ) и компенсации затрат государства</t>
  </si>
  <si>
    <t>Доходы от компенсации затрат государств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</si>
  <si>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</si>
  <si>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</si>
  <si>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</si>
  <si>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сельских поселений</t>
  </si>
  <si>
    <t>9116</t>
  </si>
  <si>
    <t>Прочие субсидии бюджетам сельских поселений</t>
  </si>
  <si>
    <t>0034</t>
  </si>
  <si>
    <t>052</t>
  </si>
  <si>
    <t>Безвозмездные поступления от негосударственных организаций в бюджеты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</si>
  <si>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</si>
  <si>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от 16 декабря 2025 года № 7-53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</si>
</sst>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00"/>
    <numFmt numFmtId="166" formatCode="#,##0.000"/>
  </numFmts>
  <fonts count="3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0" fontId="18" fillId="0" borderId="0"/>
    <xf numFmtId="0" fontId="18" fillId="0" borderId="0"/>
    <xf numFmtId="0" fontId="18" fillId="0" borderId="0"/>
  </cellStyleXfs>
  <cellXfs count="245">
    <xf numFmtId="0" fontId="0" fillId="0" borderId="0" xfId="0"/>
    <xf numFmtId="0" fontId="2" fillId="2" borderId="4" xfId="0" applyFont="1" applyFill="1" applyBorder="1" applyAlignment="1">
      <alignment wrapText="1"/>
    </xf>
    <xf numFmtId="164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/>
    </xf>
    <xf numFmtId="0" fontId="13" fillId="3" borderId="0" xfId="0" applyFont="1" applyFill="1"/>
    <xf numFmtId="0" fontId="10" fillId="3" borderId="0" xfId="0" applyFont="1" applyFill="1" applyAlignment="1"/>
    <xf numFmtId="0" fontId="1" fillId="0" borderId="1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164" fontId="10" fillId="3" borderId="0" xfId="0" applyNumberFormat="1" applyFont="1" applyFill="1" applyAlignment="1"/>
    <xf numFmtId="0" fontId="0" fillId="0" borderId="0" xfId="0" applyAlignment="1">
      <alignment wrapText="1"/>
    </xf>
    <xf numFmtId="0" fontId="8" fillId="0" borderId="12" xfId="0" applyFont="1" applyBorder="1" applyAlignment="1">
      <alignment wrapText="1"/>
    </xf>
    <xf numFmtId="0" fontId="8" fillId="0" borderId="12" xfId="0" applyFont="1" applyBorder="1" applyAlignment="1">
      <alignment horizontal="justify" wrapText="1"/>
    </xf>
    <xf numFmtId="0" fontId="10" fillId="0" borderId="21" xfId="0" applyFont="1" applyBorder="1" applyAlignment="1">
      <alignment wrapText="1"/>
    </xf>
    <xf numFmtId="0" fontId="16" fillId="0" borderId="0" xfId="0" applyFont="1" applyAlignment="1"/>
    <xf numFmtId="164" fontId="7" fillId="0" borderId="0" xfId="0" applyNumberFormat="1" applyFont="1" applyAlignment="1">
      <alignment horizontal="center" wrapText="1"/>
    </xf>
    <xf numFmtId="0" fontId="0" fillId="0" borderId="0" xfId="0"/>
    <xf numFmtId="166" fontId="2" fillId="0" borderId="4" xfId="0" applyNumberFormat="1" applyFont="1" applyBorder="1" applyAlignment="1">
      <alignment horizontal="right"/>
    </xf>
    <xf numFmtId="166" fontId="1" fillId="0" borderId="4" xfId="0" applyNumberFormat="1" applyFont="1" applyBorder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6" fillId="3" borderId="12" xfId="0" applyFont="1" applyFill="1" applyBorder="1" applyAlignment="1">
      <alignment wrapText="1"/>
    </xf>
    <xf numFmtId="0" fontId="15" fillId="0" borderId="0" xfId="0" applyFont="1" applyAlignment="1">
      <alignment horizontal="right" wrapText="1"/>
    </xf>
    <xf numFmtId="0" fontId="16" fillId="3" borderId="0" xfId="0" applyFont="1" applyFill="1"/>
    <xf numFmtId="0" fontId="16" fillId="0" borderId="0" xfId="0" applyFont="1"/>
    <xf numFmtId="0" fontId="16" fillId="3" borderId="5" xfId="0" applyFont="1" applyFill="1" applyBorder="1" applyAlignment="1">
      <alignment textRotation="90"/>
    </xf>
    <xf numFmtId="0" fontId="16" fillId="3" borderId="4" xfId="0" applyFont="1" applyFill="1" applyBorder="1" applyAlignment="1">
      <alignment horizontal="center" textRotation="90"/>
    </xf>
    <xf numFmtId="0" fontId="16" fillId="3" borderId="4" xfId="0" applyFont="1" applyFill="1" applyBorder="1" applyAlignment="1">
      <alignment horizontal="center" textRotation="90" wrapText="1"/>
    </xf>
    <xf numFmtId="0" fontId="16" fillId="3" borderId="10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 wrapText="1"/>
    </xf>
    <xf numFmtId="0" fontId="16" fillId="3" borderId="8" xfId="0" applyFont="1" applyFill="1" applyBorder="1" applyAlignment="1">
      <alignment horizontal="center"/>
    </xf>
    <xf numFmtId="0" fontId="16" fillId="3" borderId="13" xfId="0" applyFont="1" applyFill="1" applyBorder="1" applyAlignment="1">
      <alignment horizontal="center" wrapText="1"/>
    </xf>
    <xf numFmtId="0" fontId="17" fillId="3" borderId="12" xfId="0" applyFont="1" applyFill="1" applyBorder="1"/>
    <xf numFmtId="49" fontId="16" fillId="3" borderId="12" xfId="0" applyNumberFormat="1" applyFont="1" applyFill="1" applyBorder="1" applyAlignment="1">
      <alignment horizontal="center" wrapText="1"/>
    </xf>
    <xf numFmtId="0" fontId="17" fillId="0" borderId="0" xfId="0" applyFont="1"/>
    <xf numFmtId="0" fontId="16" fillId="0" borderId="12" xfId="0" applyFont="1" applyFill="1" applyBorder="1" applyAlignment="1">
      <alignment wrapText="1"/>
    </xf>
    <xf numFmtId="0" fontId="16" fillId="3" borderId="20" xfId="0" applyFont="1" applyFill="1" applyBorder="1" applyAlignment="1">
      <alignment horizontal="center"/>
    </xf>
    <xf numFmtId="164" fontId="16" fillId="0" borderId="0" xfId="0" applyNumberFormat="1" applyFont="1"/>
    <xf numFmtId="0" fontId="17" fillId="3" borderId="22" xfId="0" applyFont="1" applyFill="1" applyBorder="1" applyAlignment="1">
      <alignment wrapText="1"/>
    </xf>
    <xf numFmtId="0" fontId="16" fillId="3" borderId="22" xfId="0" applyFont="1" applyFill="1" applyBorder="1" applyAlignment="1">
      <alignment wrapText="1"/>
    </xf>
    <xf numFmtId="0" fontId="17" fillId="3" borderId="22" xfId="0" applyFont="1" applyFill="1" applyBorder="1" applyAlignment="1">
      <alignment horizontal="left" wrapText="1"/>
    </xf>
    <xf numFmtId="0" fontId="22" fillId="3" borderId="22" xfId="0" applyFont="1" applyFill="1" applyBorder="1" applyAlignment="1">
      <alignment horizontal="left" wrapText="1"/>
    </xf>
    <xf numFmtId="0" fontId="16" fillId="3" borderId="22" xfId="0" applyFont="1" applyFill="1" applyBorder="1" applyAlignment="1">
      <alignment horizontal="justify" wrapText="1"/>
    </xf>
    <xf numFmtId="0" fontId="16" fillId="0" borderId="22" xfId="0" applyFont="1" applyFill="1" applyBorder="1" applyAlignment="1">
      <alignment wrapText="1"/>
    </xf>
    <xf numFmtId="0" fontId="16" fillId="3" borderId="12" xfId="0" applyFont="1" applyFill="1" applyBorder="1" applyAlignment="1">
      <alignment horizontal="center"/>
    </xf>
    <xf numFmtId="0" fontId="16" fillId="3" borderId="12" xfId="0" applyFont="1" applyFill="1" applyBorder="1"/>
    <xf numFmtId="0" fontId="16" fillId="3" borderId="22" xfId="0" applyNumberFormat="1" applyFont="1" applyFill="1" applyBorder="1" applyAlignment="1">
      <alignment vertical="top" wrapText="1"/>
    </xf>
    <xf numFmtId="0" fontId="17" fillId="3" borderId="22" xfId="0" applyFont="1" applyFill="1" applyBorder="1" applyAlignment="1">
      <alignment horizontal="left" vertical="top" wrapText="1"/>
    </xf>
    <xf numFmtId="0" fontId="17" fillId="3" borderId="22" xfId="0" applyFont="1" applyFill="1" applyBorder="1" applyAlignment="1">
      <alignment horizontal="left" vertical="top"/>
    </xf>
    <xf numFmtId="0" fontId="17" fillId="3" borderId="22" xfId="0" applyFont="1" applyFill="1" applyBorder="1" applyAlignment="1">
      <alignment vertical="top"/>
    </xf>
    <xf numFmtId="0" fontId="22" fillId="3" borderId="22" xfId="0" applyFont="1" applyFill="1" applyBorder="1" applyAlignment="1">
      <alignment horizontal="left" vertical="top"/>
    </xf>
    <xf numFmtId="0" fontId="17" fillId="3" borderId="22" xfId="0" applyFont="1" applyFill="1" applyBorder="1" applyAlignment="1">
      <alignment vertical="top" wrapText="1"/>
    </xf>
    <xf numFmtId="0" fontId="16" fillId="3" borderId="22" xfId="0" applyFont="1" applyFill="1" applyBorder="1" applyAlignment="1">
      <alignment vertical="top" wrapText="1"/>
    </xf>
    <xf numFmtId="0" fontId="22" fillId="3" borderId="22" xfId="0" applyFont="1" applyFill="1" applyBorder="1" applyAlignment="1">
      <alignment horizontal="left" vertical="top" wrapText="1"/>
    </xf>
    <xf numFmtId="0" fontId="15" fillId="0" borderId="12" xfId="0" applyNumberFormat="1" applyFont="1" applyFill="1" applyBorder="1" applyAlignment="1">
      <alignment vertical="top" wrapText="1"/>
    </xf>
    <xf numFmtId="0" fontId="20" fillId="0" borderId="12" xfId="0" applyNumberFormat="1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center"/>
    </xf>
    <xf numFmtId="0" fontId="17" fillId="3" borderId="23" xfId="0" applyFont="1" applyFill="1" applyBorder="1" applyAlignment="1">
      <alignment horizontal="center" vertical="top"/>
    </xf>
    <xf numFmtId="0" fontId="16" fillId="3" borderId="22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center"/>
    </xf>
    <xf numFmtId="49" fontId="16" fillId="0" borderId="12" xfId="0" applyNumberFormat="1" applyFont="1" applyFill="1" applyBorder="1" applyAlignment="1">
      <alignment horizontal="center" wrapText="1"/>
    </xf>
    <xf numFmtId="0" fontId="15" fillId="0" borderId="22" xfId="1" applyNumberFormat="1" applyFont="1" applyFill="1" applyBorder="1" applyAlignment="1">
      <alignment horizontal="left" vertical="top" wrapText="1"/>
    </xf>
    <xf numFmtId="0" fontId="17" fillId="0" borderId="22" xfId="0" applyFont="1" applyFill="1" applyBorder="1" applyAlignment="1">
      <alignment wrapText="1"/>
    </xf>
    <xf numFmtId="0" fontId="16" fillId="0" borderId="22" xfId="0" applyNumberFormat="1" applyFont="1" applyFill="1" applyBorder="1" applyAlignment="1">
      <alignment wrapText="1"/>
    </xf>
    <xf numFmtId="166" fontId="17" fillId="3" borderId="15" xfId="0" applyNumberFormat="1" applyFont="1" applyFill="1" applyBorder="1" applyAlignment="1">
      <alignment horizontal="center"/>
    </xf>
    <xf numFmtId="166" fontId="17" fillId="3" borderId="16" xfId="0" applyNumberFormat="1" applyFont="1" applyFill="1" applyBorder="1" applyAlignment="1">
      <alignment horizontal="center"/>
    </xf>
    <xf numFmtId="166" fontId="21" fillId="3" borderId="12" xfId="0" applyNumberFormat="1" applyFont="1" applyFill="1" applyBorder="1" applyAlignment="1">
      <alignment horizontal="center"/>
    </xf>
    <xf numFmtId="166" fontId="21" fillId="3" borderId="18" xfId="0" applyNumberFormat="1" applyFont="1" applyFill="1" applyBorder="1" applyAlignment="1">
      <alignment horizontal="center"/>
    </xf>
    <xf numFmtId="166" fontId="17" fillId="3" borderId="12" xfId="0" applyNumberFormat="1" applyFont="1" applyFill="1" applyBorder="1" applyAlignment="1">
      <alignment horizontal="center" wrapText="1"/>
    </xf>
    <xf numFmtId="166" fontId="17" fillId="3" borderId="18" xfId="0" applyNumberFormat="1" applyFont="1" applyFill="1" applyBorder="1" applyAlignment="1">
      <alignment horizontal="center" wrapText="1"/>
    </xf>
    <xf numFmtId="166" fontId="16" fillId="3" borderId="12" xfId="0" applyNumberFormat="1" applyFont="1" applyFill="1" applyBorder="1" applyAlignment="1">
      <alignment horizontal="center" wrapText="1"/>
    </xf>
    <xf numFmtId="166" fontId="16" fillId="3" borderId="12" xfId="0" applyNumberFormat="1" applyFont="1" applyFill="1" applyBorder="1" applyAlignment="1">
      <alignment horizontal="center"/>
    </xf>
    <xf numFmtId="166" fontId="16" fillId="3" borderId="18" xfId="0" applyNumberFormat="1" applyFont="1" applyFill="1" applyBorder="1" applyAlignment="1">
      <alignment horizontal="center"/>
    </xf>
    <xf numFmtId="166" fontId="16" fillId="3" borderId="18" xfId="0" applyNumberFormat="1" applyFont="1" applyFill="1" applyBorder="1" applyAlignment="1">
      <alignment horizontal="center" wrapText="1"/>
    </xf>
    <xf numFmtId="166" fontId="17" fillId="3" borderId="12" xfId="0" applyNumberFormat="1" applyFont="1" applyFill="1" applyBorder="1" applyAlignment="1">
      <alignment horizontal="center"/>
    </xf>
    <xf numFmtId="166" fontId="17" fillId="3" borderId="18" xfId="0" applyNumberFormat="1" applyFont="1" applyFill="1" applyBorder="1" applyAlignment="1">
      <alignment horizontal="center"/>
    </xf>
    <xf numFmtId="166" fontId="23" fillId="3" borderId="12" xfId="0" applyNumberFormat="1" applyFont="1" applyFill="1" applyBorder="1" applyAlignment="1">
      <alignment horizontal="center"/>
    </xf>
    <xf numFmtId="166" fontId="23" fillId="3" borderId="18" xfId="0" applyNumberFormat="1" applyFont="1" applyFill="1" applyBorder="1" applyAlignment="1">
      <alignment horizontal="center"/>
    </xf>
    <xf numFmtId="166" fontId="16" fillId="3" borderId="12" xfId="0" applyNumberFormat="1" applyFont="1" applyFill="1" applyBorder="1" applyAlignment="1">
      <alignment horizontal="right"/>
    </xf>
    <xf numFmtId="166" fontId="16" fillId="3" borderId="18" xfId="0" applyNumberFormat="1" applyFont="1" applyFill="1" applyBorder="1" applyAlignment="1">
      <alignment horizontal="right"/>
    </xf>
    <xf numFmtId="166" fontId="17" fillId="3" borderId="12" xfId="0" applyNumberFormat="1" applyFont="1" applyFill="1" applyBorder="1" applyAlignment="1">
      <alignment horizontal="right"/>
    </xf>
    <xf numFmtId="166" fontId="17" fillId="3" borderId="18" xfId="0" applyNumberFormat="1" applyFont="1" applyFill="1" applyBorder="1" applyAlignment="1">
      <alignment horizontal="right"/>
    </xf>
    <xf numFmtId="49" fontId="0" fillId="3" borderId="0" xfId="0" applyNumberFormat="1" applyFill="1"/>
    <xf numFmtId="0" fontId="15" fillId="3" borderId="0" xfId="0" applyFont="1" applyFill="1" applyAlignment="1">
      <alignment horizontal="right" wrapText="1"/>
    </xf>
    <xf numFmtId="0" fontId="15" fillId="3" borderId="0" xfId="0" applyFont="1" applyFill="1" applyAlignment="1">
      <alignment horizontal="right"/>
    </xf>
    <xf numFmtId="0" fontId="15" fillId="3" borderId="0" xfId="0" applyFont="1" applyFill="1"/>
    <xf numFmtId="164" fontId="3" fillId="3" borderId="0" xfId="0" applyNumberFormat="1" applyFont="1" applyFill="1" applyAlignment="1">
      <alignment wrapText="1"/>
    </xf>
    <xf numFmtId="164" fontId="0" fillId="3" borderId="0" xfId="0" applyNumberFormat="1" applyFill="1"/>
    <xf numFmtId="0" fontId="8" fillId="3" borderId="4" xfId="0" applyFont="1" applyFill="1" applyBorder="1" applyAlignment="1">
      <alignment wrapText="1"/>
    </xf>
    <xf numFmtId="0" fontId="8" fillId="3" borderId="0" xfId="0" applyFont="1" applyFill="1" applyAlignment="1"/>
    <xf numFmtId="0" fontId="8" fillId="3" borderId="0" xfId="0" applyFont="1" applyFill="1" applyBorder="1" applyAlignment="1">
      <alignment wrapText="1"/>
    </xf>
    <xf numFmtId="0" fontId="0" fillId="3" borderId="0" xfId="0" applyFill="1" applyAlignment="1"/>
    <xf numFmtId="164" fontId="5" fillId="3" borderId="0" xfId="0" applyNumberFormat="1" applyFont="1" applyFill="1" applyAlignment="1">
      <alignment horizontal="left" wrapText="1"/>
    </xf>
    <xf numFmtId="0" fontId="7" fillId="3" borderId="0" xfId="0" applyFont="1" applyFill="1"/>
    <xf numFmtId="0" fontId="16" fillId="3" borderId="12" xfId="2" applyFont="1" applyFill="1" applyBorder="1" applyAlignment="1">
      <alignment horizontal="left" vertical="center" wrapText="1"/>
    </xf>
    <xf numFmtId="0" fontId="9" fillId="3" borderId="12" xfId="2" applyFont="1" applyFill="1" applyBorder="1" applyAlignment="1">
      <alignment horizontal="left" vertical="center" wrapText="1"/>
    </xf>
    <xf numFmtId="0" fontId="0" fillId="3" borderId="0" xfId="0" applyFill="1" applyAlignment="1">
      <alignment horizontal="right"/>
    </xf>
    <xf numFmtId="49" fontId="0" fillId="3" borderId="0" xfId="0" applyNumberFormat="1" applyFill="1" applyAlignment="1">
      <alignment horizontal="right"/>
    </xf>
    <xf numFmtId="164" fontId="0" fillId="3" borderId="0" xfId="0" applyNumberFormat="1" applyFill="1" applyAlignment="1">
      <alignment horizontal="right"/>
    </xf>
    <xf numFmtId="0" fontId="11" fillId="3" borderId="0" xfId="0" applyFont="1" applyFill="1"/>
    <xf numFmtId="165" fontId="0" fillId="3" borderId="0" xfId="0" applyNumberFormat="1" applyFill="1"/>
    <xf numFmtId="2" fontId="16" fillId="3" borderId="12" xfId="0" applyNumberFormat="1" applyFont="1" applyFill="1" applyBorder="1" applyAlignment="1">
      <alignment vertical="top" wrapText="1"/>
    </xf>
    <xf numFmtId="0" fontId="16" fillId="3" borderId="12" xfId="0" quotePrefix="1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wrapText="1"/>
    </xf>
    <xf numFmtId="164" fontId="6" fillId="3" borderId="0" xfId="0" applyNumberFormat="1" applyFont="1" applyFill="1"/>
    <xf numFmtId="0" fontId="4" fillId="3" borderId="0" xfId="0" applyFont="1" applyFill="1" applyBorder="1" applyAlignment="1">
      <alignment horizontal="center" wrapText="1"/>
    </xf>
    <xf numFmtId="0" fontId="11" fillId="3" borderId="0" xfId="0" applyFont="1" applyFill="1" applyBorder="1"/>
    <xf numFmtId="0" fontId="0" fillId="3" borderId="0" xfId="0" applyFill="1" applyBorder="1"/>
    <xf numFmtId="0" fontId="8" fillId="3" borderId="0" xfId="0" applyFont="1" applyFill="1"/>
    <xf numFmtId="165" fontId="8" fillId="3" borderId="0" xfId="0" applyNumberFormat="1" applyFont="1" applyFill="1"/>
    <xf numFmtId="0" fontId="8" fillId="3" borderId="12" xfId="0" applyFont="1" applyFill="1" applyBorder="1" applyAlignment="1">
      <alignment horizontal="center" wrapText="1"/>
    </xf>
    <xf numFmtId="165" fontId="8" fillId="3" borderId="12" xfId="0" applyNumberFormat="1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1" fontId="5" fillId="3" borderId="12" xfId="0" applyNumberFormat="1" applyFont="1" applyFill="1" applyBorder="1" applyAlignment="1">
      <alignment horizontal="center" wrapText="1"/>
    </xf>
    <xf numFmtId="49" fontId="16" fillId="3" borderId="12" xfId="0" applyNumberFormat="1" applyFont="1" applyFill="1" applyBorder="1"/>
    <xf numFmtId="0" fontId="16" fillId="3" borderId="12" xfId="0" applyFont="1" applyFill="1" applyBorder="1" applyAlignment="1">
      <alignment horizontal="right"/>
    </xf>
    <xf numFmtId="49" fontId="16" fillId="3" borderId="12" xfId="0" applyNumberFormat="1" applyFont="1" applyFill="1" applyBorder="1" applyAlignment="1">
      <alignment horizontal="right"/>
    </xf>
    <xf numFmtId="0" fontId="15" fillId="3" borderId="12" xfId="2" applyFont="1" applyFill="1" applyBorder="1" applyAlignment="1">
      <alignment horizontal="left" vertical="center" wrapText="1"/>
    </xf>
    <xf numFmtId="0" fontId="24" fillId="3" borderId="12" xfId="0" applyFont="1" applyFill="1" applyBorder="1"/>
    <xf numFmtId="49" fontId="24" fillId="3" borderId="12" xfId="0" applyNumberFormat="1" applyFont="1" applyFill="1" applyBorder="1"/>
    <xf numFmtId="166" fontId="24" fillId="3" borderId="12" xfId="0" applyNumberFormat="1" applyFont="1" applyFill="1" applyBorder="1" applyAlignment="1">
      <alignment horizontal="center"/>
    </xf>
    <xf numFmtId="2" fontId="15" fillId="3" borderId="12" xfId="0" applyNumberFormat="1" applyFont="1" applyFill="1" applyBorder="1" applyAlignment="1">
      <alignment vertical="top" wrapText="1"/>
    </xf>
    <xf numFmtId="0" fontId="15" fillId="3" borderId="12" xfId="0" applyFont="1" applyFill="1" applyBorder="1" applyAlignment="1">
      <alignment horizontal="left" vertical="top" wrapText="1"/>
    </xf>
    <xf numFmtId="49" fontId="16" fillId="3" borderId="12" xfId="0" applyNumberFormat="1" applyFont="1" applyFill="1" applyBorder="1" applyAlignment="1">
      <alignment horizontal="center"/>
    </xf>
    <xf numFmtId="0" fontId="15" fillId="3" borderId="12" xfId="3" applyFont="1" applyFill="1" applyBorder="1" applyAlignment="1">
      <alignment vertical="center" wrapText="1"/>
    </xf>
    <xf numFmtId="0" fontId="24" fillId="3" borderId="12" xfId="0" applyFont="1" applyFill="1" applyBorder="1" applyAlignment="1">
      <alignment wrapText="1"/>
    </xf>
    <xf numFmtId="0" fontId="16" fillId="3" borderId="12" xfId="0" applyFont="1" applyFill="1" applyBorder="1" applyAlignment="1">
      <alignment horizontal="justify" wrapText="1"/>
    </xf>
    <xf numFmtId="0" fontId="16" fillId="3" borderId="12" xfId="0" applyFont="1" applyFill="1" applyBorder="1" applyAlignment="1">
      <alignment vertical="top"/>
    </xf>
    <xf numFmtId="49" fontId="16" fillId="3" borderId="12" xfId="0" applyNumberFormat="1" applyFont="1" applyFill="1" applyBorder="1" applyAlignment="1">
      <alignment vertical="top"/>
    </xf>
    <xf numFmtId="0" fontId="16" fillId="3" borderId="12" xfId="0" applyFont="1" applyFill="1" applyBorder="1" applyAlignment="1">
      <alignment horizontal="center" wrapText="1"/>
    </xf>
    <xf numFmtId="0" fontId="16" fillId="3" borderId="12" xfId="0" applyFont="1" applyFill="1" applyBorder="1" applyAlignment="1"/>
    <xf numFmtId="49" fontId="16" fillId="3" borderId="12" xfId="0" applyNumberFormat="1" applyFont="1" applyFill="1" applyBorder="1" applyAlignment="1"/>
    <xf numFmtId="166" fontId="16" fillId="3" borderId="12" xfId="0" applyNumberFormat="1" applyFont="1" applyFill="1" applyBorder="1" applyAlignment="1"/>
    <xf numFmtId="0" fontId="25" fillId="3" borderId="12" xfId="0" applyFont="1" applyFill="1" applyBorder="1"/>
    <xf numFmtId="166" fontId="16" fillId="3" borderId="12" xfId="0" applyNumberFormat="1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top" wrapText="1"/>
    </xf>
    <xf numFmtId="166" fontId="16" fillId="3" borderId="12" xfId="0" applyNumberFormat="1" applyFont="1" applyFill="1" applyBorder="1" applyAlignment="1">
      <alignment horizontal="center" vertical="top"/>
    </xf>
    <xf numFmtId="165" fontId="5" fillId="3" borderId="8" xfId="0" applyNumberFormat="1" applyFont="1" applyFill="1" applyBorder="1" applyAlignment="1">
      <alignment horizontal="center"/>
    </xf>
    <xf numFmtId="165" fontId="7" fillId="3" borderId="0" xfId="0" applyNumberFormat="1" applyFont="1" applyFill="1"/>
    <xf numFmtId="165" fontId="12" fillId="3" borderId="0" xfId="0" applyNumberFormat="1" applyFont="1" applyFill="1"/>
    <xf numFmtId="0" fontId="1" fillId="3" borderId="12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3" fontId="1" fillId="3" borderId="12" xfId="0" applyNumberFormat="1" applyFont="1" applyFill="1" applyBorder="1" applyAlignment="1">
      <alignment horizontal="center"/>
    </xf>
    <xf numFmtId="0" fontId="10" fillId="3" borderId="12" xfId="0" applyFont="1" applyFill="1" applyBorder="1" applyAlignment="1"/>
    <xf numFmtId="0" fontId="10" fillId="3" borderId="12" xfId="0" applyFont="1" applyFill="1" applyBorder="1" applyAlignment="1">
      <alignment wrapText="1"/>
    </xf>
    <xf numFmtId="49" fontId="10" fillId="3" borderId="12" xfId="0" applyNumberFormat="1" applyFont="1" applyFill="1" applyBorder="1" applyAlignment="1"/>
    <xf numFmtId="166" fontId="10" fillId="3" borderId="12" xfId="0" applyNumberFormat="1" applyFont="1" applyFill="1" applyBorder="1" applyAlignment="1"/>
    <xf numFmtId="0" fontId="8" fillId="3" borderId="12" xfId="0" applyFont="1" applyFill="1" applyBorder="1" applyAlignment="1"/>
    <xf numFmtId="0" fontId="8" fillId="3" borderId="12" xfId="0" applyFont="1" applyFill="1" applyBorder="1" applyAlignment="1">
      <alignment wrapText="1"/>
    </xf>
    <xf numFmtId="49" fontId="8" fillId="3" borderId="12" xfId="0" applyNumberFormat="1" applyFont="1" applyFill="1" applyBorder="1" applyAlignment="1"/>
    <xf numFmtId="166" fontId="8" fillId="3" borderId="12" xfId="0" applyNumberFormat="1" applyFont="1" applyFill="1" applyBorder="1" applyAlignment="1"/>
    <xf numFmtId="0" fontId="1" fillId="3" borderId="12" xfId="0" applyFont="1" applyFill="1" applyBorder="1" applyAlignment="1"/>
    <xf numFmtId="0" fontId="2" fillId="3" borderId="12" xfId="0" applyFont="1" applyFill="1" applyBorder="1" applyAlignment="1">
      <alignment wrapText="1"/>
    </xf>
    <xf numFmtId="49" fontId="0" fillId="3" borderId="12" xfId="0" applyNumberFormat="1" applyFill="1" applyBorder="1" applyAlignment="1"/>
    <xf numFmtId="166" fontId="2" fillId="3" borderId="12" xfId="0" applyNumberFormat="1" applyFont="1" applyFill="1" applyBorder="1" applyAlignment="1"/>
    <xf numFmtId="49" fontId="8" fillId="3" borderId="12" xfId="0" applyNumberFormat="1" applyFont="1" applyFill="1" applyBorder="1" applyAlignment="1">
      <alignment horizontal="center" wrapText="1"/>
    </xf>
    <xf numFmtId="164" fontId="8" fillId="3" borderId="12" xfId="0" applyNumberFormat="1" applyFont="1" applyFill="1" applyBorder="1" applyAlignment="1">
      <alignment horizontal="center" wrapText="1"/>
    </xf>
    <xf numFmtId="0" fontId="27" fillId="3" borderId="12" xfId="2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wrapText="1"/>
    </xf>
    <xf numFmtId="0" fontId="9" fillId="3" borderId="12" xfId="0" applyFont="1" applyFill="1" applyBorder="1" applyAlignment="1">
      <alignment horizontal="center" wrapText="1"/>
    </xf>
    <xf numFmtId="49" fontId="9" fillId="3" borderId="12" xfId="0" applyNumberFormat="1" applyFont="1" applyFill="1" applyBorder="1" applyAlignment="1">
      <alignment horizontal="center" wrapText="1"/>
    </xf>
    <xf numFmtId="0" fontId="27" fillId="3" borderId="12" xfId="0" applyFont="1" applyFill="1" applyBorder="1" applyAlignment="1">
      <alignment wrapText="1"/>
    </xf>
    <xf numFmtId="0" fontId="27" fillId="3" borderId="12" xfId="0" applyFont="1" applyFill="1" applyBorder="1" applyAlignment="1">
      <alignment horizontal="right" wrapText="1"/>
    </xf>
    <xf numFmtId="49" fontId="9" fillId="3" borderId="12" xfId="0" applyNumberFormat="1" applyFont="1" applyFill="1" applyBorder="1" applyAlignment="1">
      <alignment horizontal="right" wrapText="1"/>
    </xf>
    <xf numFmtId="0" fontId="9" fillId="3" borderId="12" xfId="0" applyFont="1" applyFill="1" applyBorder="1" applyAlignment="1">
      <alignment horizontal="right" wrapText="1"/>
    </xf>
    <xf numFmtId="166" fontId="27" fillId="3" borderId="12" xfId="0" applyNumberFormat="1" applyFont="1" applyFill="1" applyBorder="1" applyAlignment="1">
      <alignment horizontal="right" wrapText="1"/>
    </xf>
    <xf numFmtId="49" fontId="27" fillId="3" borderId="12" xfId="0" applyNumberFormat="1" applyFont="1" applyFill="1" applyBorder="1" applyAlignment="1">
      <alignment horizontal="right"/>
    </xf>
    <xf numFmtId="0" fontId="9" fillId="3" borderId="12" xfId="0" applyFont="1" applyFill="1" applyBorder="1" applyAlignment="1">
      <alignment horizontal="right"/>
    </xf>
    <xf numFmtId="166" fontId="27" fillId="3" borderId="12" xfId="0" applyNumberFormat="1" applyFont="1" applyFill="1" applyBorder="1" applyAlignment="1">
      <alignment horizontal="right"/>
    </xf>
    <xf numFmtId="0" fontId="28" fillId="3" borderId="12" xfId="0" applyFont="1" applyFill="1" applyBorder="1" applyAlignment="1">
      <alignment wrapText="1"/>
    </xf>
    <xf numFmtId="0" fontId="28" fillId="3" borderId="12" xfId="0" applyFont="1" applyFill="1" applyBorder="1" applyAlignment="1">
      <alignment horizontal="right" wrapText="1"/>
    </xf>
    <xf numFmtId="49" fontId="28" fillId="3" borderId="12" xfId="0" applyNumberFormat="1" applyFont="1" applyFill="1" applyBorder="1" applyAlignment="1">
      <alignment horizontal="right" wrapText="1"/>
    </xf>
    <xf numFmtId="166" fontId="28" fillId="3" borderId="12" xfId="0" applyNumberFormat="1" applyFont="1" applyFill="1" applyBorder="1" applyAlignment="1">
      <alignment horizontal="right" wrapText="1"/>
    </xf>
    <xf numFmtId="0" fontId="9" fillId="3" borderId="12" xfId="0" applyFont="1" applyFill="1" applyBorder="1" applyAlignment="1">
      <alignment wrapText="1"/>
    </xf>
    <xf numFmtId="49" fontId="9" fillId="3" borderId="12" xfId="0" applyNumberFormat="1" applyFont="1" applyFill="1" applyBorder="1" applyAlignment="1">
      <alignment horizontal="right"/>
    </xf>
    <xf numFmtId="166" fontId="9" fillId="3" borderId="12" xfId="0" applyNumberFormat="1" applyFont="1" applyFill="1" applyBorder="1" applyAlignment="1">
      <alignment horizontal="right"/>
    </xf>
    <xf numFmtId="166" fontId="9" fillId="3" borderId="12" xfId="0" applyNumberFormat="1" applyFont="1" applyFill="1" applyBorder="1" applyAlignment="1">
      <alignment horizontal="right" wrapText="1"/>
    </xf>
    <xf numFmtId="49" fontId="28" fillId="3" borderId="12" xfId="0" applyNumberFormat="1" applyFont="1" applyFill="1" applyBorder="1" applyAlignment="1">
      <alignment horizontal="right"/>
    </xf>
    <xf numFmtId="0" fontId="28" fillId="3" borderId="12" xfId="0" applyFont="1" applyFill="1" applyBorder="1" applyAlignment="1">
      <alignment horizontal="right"/>
    </xf>
    <xf numFmtId="166" fontId="28" fillId="3" borderId="12" xfId="0" applyNumberFormat="1" applyFont="1" applyFill="1" applyBorder="1" applyAlignment="1">
      <alignment horizontal="right"/>
    </xf>
    <xf numFmtId="49" fontId="19" fillId="3" borderId="12" xfId="0" applyNumberFormat="1" applyFont="1" applyFill="1" applyBorder="1" applyAlignment="1">
      <alignment horizontal="right"/>
    </xf>
    <xf numFmtId="0" fontId="9" fillId="3" borderId="12" xfId="0" applyFont="1" applyFill="1" applyBorder="1" applyAlignment="1">
      <alignment horizontal="right" vertical="top" wrapText="1"/>
    </xf>
    <xf numFmtId="0" fontId="9" fillId="3" borderId="12" xfId="0" applyFont="1" applyFill="1" applyBorder="1" applyAlignment="1">
      <alignment horizontal="justify" wrapText="1"/>
    </xf>
    <xf numFmtId="0" fontId="29" fillId="3" borderId="12" xfId="0" applyFont="1" applyFill="1" applyBorder="1" applyAlignment="1">
      <alignment wrapText="1"/>
    </xf>
    <xf numFmtId="0" fontId="27" fillId="3" borderId="12" xfId="0" applyFont="1" applyFill="1" applyBorder="1" applyAlignment="1">
      <alignment horizontal="right"/>
    </xf>
    <xf numFmtId="0" fontId="19" fillId="3" borderId="12" xfId="2" applyFont="1" applyFill="1" applyBorder="1" applyAlignment="1">
      <alignment horizontal="left" vertical="center" wrapText="1"/>
    </xf>
    <xf numFmtId="166" fontId="27" fillId="3" borderId="12" xfId="0" applyNumberFormat="1" applyFont="1" applyFill="1" applyBorder="1" applyAlignment="1"/>
    <xf numFmtId="0" fontId="8" fillId="0" borderId="17" xfId="0" applyFont="1" applyBorder="1" applyAlignment="1">
      <alignment horizontal="center" wrapText="1"/>
    </xf>
    <xf numFmtId="166" fontId="8" fillId="0" borderId="12" xfId="0" applyNumberFormat="1" applyFont="1" applyFill="1" applyBorder="1" applyAlignment="1">
      <alignment horizontal="center"/>
    </xf>
    <xf numFmtId="0" fontId="30" fillId="4" borderId="12" xfId="4" applyFont="1" applyFill="1" applyBorder="1" applyAlignment="1" applyProtection="1">
      <alignment vertical="top" wrapText="1"/>
      <protection locked="0"/>
    </xf>
    <xf numFmtId="166" fontId="30" fillId="4" borderId="12" xfId="4" applyNumberFormat="1" applyFont="1" applyFill="1" applyBorder="1" applyAlignment="1" applyProtection="1">
      <alignment horizontal="center"/>
      <protection locked="0"/>
    </xf>
    <xf numFmtId="166" fontId="30" fillId="3" borderId="12" xfId="0" applyNumberFormat="1" applyFont="1" applyFill="1" applyBorder="1" applyAlignment="1">
      <alignment horizontal="center" wrapText="1"/>
    </xf>
    <xf numFmtId="166" fontId="30" fillId="0" borderId="12" xfId="0" applyNumberFormat="1" applyFont="1" applyBorder="1" applyAlignment="1">
      <alignment horizontal="center" wrapText="1"/>
    </xf>
    <xf numFmtId="0" fontId="30" fillId="0" borderId="12" xfId="1" applyNumberFormat="1" applyFont="1" applyFill="1" applyBorder="1" applyAlignment="1">
      <alignment horizontal="left" vertical="top" wrapText="1"/>
    </xf>
    <xf numFmtId="166" fontId="30" fillId="0" borderId="12" xfId="0" applyNumberFormat="1" applyFont="1" applyFill="1" applyBorder="1" applyAlignment="1">
      <alignment horizontal="center" wrapText="1"/>
    </xf>
    <xf numFmtId="166" fontId="8" fillId="0" borderId="21" xfId="0" applyNumberFormat="1" applyFont="1" applyBorder="1" applyAlignment="1">
      <alignment horizontal="right"/>
    </xf>
    <xf numFmtId="164" fontId="3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2" borderId="5" xfId="0" applyFont="1" applyFill="1" applyBorder="1"/>
    <xf numFmtId="0" fontId="1" fillId="2" borderId="19" xfId="0" applyFont="1" applyFill="1" applyBorder="1"/>
    <xf numFmtId="0" fontId="15" fillId="0" borderId="0" xfId="0" applyFont="1" applyAlignment="1">
      <alignment horizontal="right" wrapText="1"/>
    </xf>
    <xf numFmtId="0" fontId="16" fillId="3" borderId="11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0" fontId="17" fillId="3" borderId="0" xfId="0" applyFont="1" applyFill="1" applyAlignment="1">
      <alignment horizontal="center" wrapText="1"/>
    </xf>
    <xf numFmtId="0" fontId="16" fillId="3" borderId="7" xfId="0" applyFont="1" applyFill="1" applyBorder="1" applyAlignment="1">
      <alignment horizontal="right"/>
    </xf>
    <xf numFmtId="0" fontId="16" fillId="3" borderId="6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wrapText="1"/>
    </xf>
    <xf numFmtId="0" fontId="16" fillId="3" borderId="10" xfId="0" applyFont="1" applyFill="1" applyBorder="1" applyAlignment="1">
      <alignment horizontal="center" wrapText="1"/>
    </xf>
    <xf numFmtId="0" fontId="16" fillId="3" borderId="5" xfId="0" applyFont="1" applyFill="1" applyBorder="1" applyAlignment="1">
      <alignment horizontal="center" wrapText="1"/>
    </xf>
    <xf numFmtId="0" fontId="16" fillId="3" borderId="9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textRotation="90" wrapText="1"/>
    </xf>
    <xf numFmtId="0" fontId="16" fillId="3" borderId="3" xfId="0" applyFont="1" applyFill="1" applyBorder="1" applyAlignment="1">
      <alignment horizontal="center" textRotation="90" wrapText="1"/>
    </xf>
    <xf numFmtId="0" fontId="15" fillId="3" borderId="0" xfId="0" applyFont="1" applyFill="1" applyAlignment="1">
      <alignment horizontal="right" wrapText="1"/>
    </xf>
    <xf numFmtId="164" fontId="3" fillId="3" borderId="0" xfId="0" applyNumberFormat="1" applyFont="1" applyFill="1" applyAlignment="1">
      <alignment wrapText="1"/>
    </xf>
    <xf numFmtId="0" fontId="26" fillId="3" borderId="0" xfId="0" applyFont="1" applyFill="1" applyAlignment="1">
      <alignment horizontal="center" wrapText="1"/>
    </xf>
    <xf numFmtId="164" fontId="5" fillId="3" borderId="0" xfId="0" applyNumberFormat="1" applyFont="1" applyFill="1" applyAlignment="1">
      <alignment horizontal="left" wrapText="1"/>
    </xf>
    <xf numFmtId="0" fontId="0" fillId="3" borderId="0" xfId="0" applyFill="1" applyAlignment="1">
      <alignment horizontal="center" wrapText="1"/>
    </xf>
    <xf numFmtId="166" fontId="16" fillId="3" borderId="12" xfId="0" applyNumberFormat="1" applyFont="1" applyFill="1" applyBorder="1" applyAlignment="1">
      <alignment horizontal="center"/>
    </xf>
    <xf numFmtId="49" fontId="16" fillId="3" borderId="12" xfId="0" applyNumberFormat="1" applyFont="1" applyFill="1" applyBorder="1"/>
    <xf numFmtId="164" fontId="5" fillId="3" borderId="0" xfId="0" applyNumberFormat="1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166" fontId="24" fillId="3" borderId="12" xfId="0" applyNumberFormat="1" applyFont="1" applyFill="1" applyBorder="1" applyAlignment="1">
      <alignment horizontal="center"/>
    </xf>
    <xf numFmtId="49" fontId="24" fillId="3" borderId="12" xfId="0" applyNumberFormat="1" applyFont="1" applyFill="1" applyBorder="1"/>
    <xf numFmtId="0" fontId="16" fillId="3" borderId="12" xfId="0" applyFont="1" applyFill="1" applyBorder="1" applyAlignment="1">
      <alignment horizontal="center" wrapText="1"/>
    </xf>
    <xf numFmtId="0" fontId="16" fillId="3" borderId="12" xfId="0" applyFont="1" applyFill="1" applyBorder="1" applyAlignment="1">
      <alignment wrapText="1"/>
    </xf>
    <xf numFmtId="0" fontId="24" fillId="3" borderId="12" xfId="0" applyFont="1" applyFill="1" applyBorder="1"/>
    <xf numFmtId="0" fontId="16" fillId="3" borderId="12" xfId="0" applyFont="1" applyFill="1" applyBorder="1"/>
    <xf numFmtId="0" fontId="10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</cellXfs>
  <cellStyles count="5">
    <cellStyle name="Обычный" xfId="0" builtinId="0"/>
    <cellStyle name="Обычный 2 2" xfId="2"/>
    <cellStyle name="Обычный_ведомственная на 2011-2013гг РУО 2" xfId="3"/>
    <cellStyle name="Обычный_Лист1" xfId="1"/>
    <cellStyle name="Обычный_Приложения к решению сессии 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3" workbookViewId="0">
      <selection activeCell="B8" sqref="B8"/>
    </sheetView>
  </sheetViews>
  <sheetFormatPr defaultRowHeight="15" x14ac:dyDescent="0.25"/>
  <cols>
    <col min="1" max="1" width="25.28515625" customWidth="1"/>
    <col min="2" max="2" width="37.140625" customWidth="1"/>
    <col min="3" max="3" width="13.7109375" customWidth="1"/>
    <col min="4" max="4" width="14.5703125" customWidth="1"/>
    <col min="5" max="5" width="15.5703125" customWidth="1"/>
  </cols>
  <sheetData>
    <row r="1" spans="1:5" ht="87.75" hidden="1" customHeight="1" x14ac:dyDescent="0.25">
      <c r="C1" s="2"/>
      <c r="D1" s="203" t="s">
        <v>282</v>
      </c>
      <c r="E1" s="203"/>
    </row>
    <row r="2" spans="1:5" hidden="1" x14ac:dyDescent="0.25">
      <c r="C2" s="2"/>
      <c r="D2" s="204"/>
      <c r="E2" s="204"/>
    </row>
    <row r="3" spans="1:5" s="20" customFormat="1" x14ac:dyDescent="0.25">
      <c r="B3" s="208" t="s">
        <v>351</v>
      </c>
      <c r="C3" s="208"/>
      <c r="D3" s="208"/>
      <c r="E3" s="208"/>
    </row>
    <row r="4" spans="1:5" s="20" customFormat="1" x14ac:dyDescent="0.25">
      <c r="B4" s="23"/>
      <c r="C4" s="24"/>
      <c r="D4" s="24"/>
      <c r="E4" s="24" t="s">
        <v>349</v>
      </c>
    </row>
    <row r="5" spans="1:5" s="20" customFormat="1" x14ac:dyDescent="0.25">
      <c r="B5" s="208" t="s">
        <v>352</v>
      </c>
      <c r="C5" s="208"/>
      <c r="D5" s="208"/>
      <c r="E5" s="208"/>
    </row>
    <row r="6" spans="1:5" s="20" customFormat="1" ht="24.75" customHeight="1" x14ac:dyDescent="0.25">
      <c r="B6" s="208" t="s">
        <v>355</v>
      </c>
      <c r="C6" s="208"/>
      <c r="D6" s="208"/>
      <c r="E6" s="208"/>
    </row>
    <row r="7" spans="1:5" s="20" customFormat="1" x14ac:dyDescent="0.25">
      <c r="B7" s="208" t="s">
        <v>383</v>
      </c>
      <c r="C7" s="208"/>
      <c r="D7" s="208"/>
      <c r="E7" s="208"/>
    </row>
    <row r="8" spans="1:5" s="20" customFormat="1" x14ac:dyDescent="0.25">
      <c r="B8" s="25"/>
      <c r="C8" s="24"/>
      <c r="D8" s="24"/>
      <c r="E8" s="24"/>
    </row>
    <row r="9" spans="1:5" s="20" customFormat="1" x14ac:dyDescent="0.25">
      <c r="B9" s="23"/>
      <c r="C9" s="23"/>
      <c r="D9" s="24"/>
      <c r="E9" s="25" t="s">
        <v>353</v>
      </c>
    </row>
    <row r="10" spans="1:5" s="20" customFormat="1" x14ac:dyDescent="0.25">
      <c r="B10" s="23"/>
      <c r="C10" s="25"/>
      <c r="D10" s="23"/>
      <c r="E10" s="24" t="s">
        <v>354</v>
      </c>
    </row>
    <row r="11" spans="1:5" s="20" customFormat="1" ht="27" customHeight="1" x14ac:dyDescent="0.25">
      <c r="B11" s="208" t="s">
        <v>356</v>
      </c>
      <c r="C11" s="208"/>
      <c r="D11" s="208"/>
      <c r="E11" s="208"/>
    </row>
    <row r="12" spans="1:5" s="20" customFormat="1" x14ac:dyDescent="0.25">
      <c r="B12" s="23"/>
      <c r="C12" s="25"/>
      <c r="D12" s="24"/>
      <c r="E12" s="24" t="s">
        <v>357</v>
      </c>
    </row>
    <row r="13" spans="1:5" s="20" customFormat="1" x14ac:dyDescent="0.25">
      <c r="C13" s="2"/>
      <c r="D13" s="19"/>
      <c r="E13" s="19"/>
    </row>
    <row r="14" spans="1:5" s="20" customFormat="1" x14ac:dyDescent="0.25">
      <c r="C14" s="2"/>
      <c r="D14" s="19"/>
      <c r="E14" s="19"/>
    </row>
    <row r="15" spans="1:5" ht="43.5" customHeight="1" x14ac:dyDescent="0.25">
      <c r="A15" s="205" t="s">
        <v>287</v>
      </c>
      <c r="B15" s="205"/>
      <c r="C15" s="205"/>
      <c r="D15" s="205"/>
      <c r="E15" s="205"/>
    </row>
    <row r="16" spans="1:5" ht="15.75" thickBot="1" x14ac:dyDescent="0.3">
      <c r="C16" s="2"/>
      <c r="D16" s="2"/>
      <c r="E16" s="2"/>
    </row>
    <row r="17" spans="1:5" ht="90.75" customHeight="1" thickBot="1" x14ac:dyDescent="0.3">
      <c r="A17" s="7" t="s">
        <v>257</v>
      </c>
      <c r="B17" s="8" t="s">
        <v>258</v>
      </c>
      <c r="C17" s="9" t="s">
        <v>259</v>
      </c>
      <c r="D17" s="9" t="s">
        <v>278</v>
      </c>
      <c r="E17" s="9" t="s">
        <v>288</v>
      </c>
    </row>
    <row r="18" spans="1:5" ht="39.75" customHeight="1" thickBot="1" x14ac:dyDescent="0.3">
      <c r="A18" s="10" t="s">
        <v>260</v>
      </c>
      <c r="B18" s="1" t="s">
        <v>261</v>
      </c>
      <c r="C18" s="21">
        <f>C19+C23</f>
        <v>1989.8987300000008</v>
      </c>
      <c r="D18" s="21">
        <f t="shared" ref="D18:E18" si="0">D19+D23</f>
        <v>0</v>
      </c>
      <c r="E18" s="21">
        <f t="shared" si="0"/>
        <v>0</v>
      </c>
    </row>
    <row r="19" spans="1:5" ht="34.5" customHeight="1" thickBot="1" x14ac:dyDescent="0.3">
      <c r="A19" s="10" t="s">
        <v>262</v>
      </c>
      <c r="B19" s="1" t="s">
        <v>263</v>
      </c>
      <c r="C19" s="21">
        <f>C20</f>
        <v>-29596.878570000001</v>
      </c>
      <c r="D19" s="21">
        <f t="shared" ref="D19:E21" si="1">+D20</f>
        <v>-19921.521000000001</v>
      </c>
      <c r="E19" s="21">
        <f t="shared" si="1"/>
        <v>-20117.221000000001</v>
      </c>
    </row>
    <row r="20" spans="1:5" ht="41.25" customHeight="1" thickBot="1" x14ac:dyDescent="0.3">
      <c r="A20" s="11" t="s">
        <v>264</v>
      </c>
      <c r="B20" s="12" t="s">
        <v>265</v>
      </c>
      <c r="C20" s="22">
        <f>C21</f>
        <v>-29596.878570000001</v>
      </c>
      <c r="D20" s="22">
        <f t="shared" si="1"/>
        <v>-19921.521000000001</v>
      </c>
      <c r="E20" s="22">
        <f t="shared" si="1"/>
        <v>-20117.221000000001</v>
      </c>
    </row>
    <row r="21" spans="1:5" ht="46.5" customHeight="1" thickBot="1" x14ac:dyDescent="0.3">
      <c r="A21" s="11" t="s">
        <v>264</v>
      </c>
      <c r="B21" s="12" t="s">
        <v>266</v>
      </c>
      <c r="C21" s="22">
        <f>C22</f>
        <v>-29596.878570000001</v>
      </c>
      <c r="D21" s="22">
        <f t="shared" si="1"/>
        <v>-19921.521000000001</v>
      </c>
      <c r="E21" s="22">
        <f t="shared" si="1"/>
        <v>-20117.221000000001</v>
      </c>
    </row>
    <row r="22" spans="1:5" ht="42" customHeight="1" thickBot="1" x14ac:dyDescent="0.3">
      <c r="A22" s="11" t="s">
        <v>267</v>
      </c>
      <c r="B22" s="12" t="s">
        <v>268</v>
      </c>
      <c r="C22" s="22">
        <f>-'прил 2'!K89</f>
        <v>-29596.878570000001</v>
      </c>
      <c r="D22" s="22">
        <f>-'прил 2'!L89</f>
        <v>-19921.521000000001</v>
      </c>
      <c r="E22" s="22">
        <f>-'прил 2'!M89</f>
        <v>-20117.221000000001</v>
      </c>
    </row>
    <row r="23" spans="1:5" ht="41.25" customHeight="1" thickBot="1" x14ac:dyDescent="0.3">
      <c r="A23" s="10" t="s">
        <v>269</v>
      </c>
      <c r="B23" s="1" t="s">
        <v>270</v>
      </c>
      <c r="C23" s="21">
        <f>+C24</f>
        <v>31586.777300000002</v>
      </c>
      <c r="D23" s="21">
        <f t="shared" ref="D23:E25" si="2">+D24</f>
        <v>19921.521000000001</v>
      </c>
      <c r="E23" s="21">
        <f t="shared" si="2"/>
        <v>20117.220999999998</v>
      </c>
    </row>
    <row r="24" spans="1:5" ht="40.5" customHeight="1" thickBot="1" x14ac:dyDescent="0.3">
      <c r="A24" s="11" t="s">
        <v>271</v>
      </c>
      <c r="B24" s="12" t="s">
        <v>272</v>
      </c>
      <c r="C24" s="22">
        <f>+C25</f>
        <v>31586.777300000002</v>
      </c>
      <c r="D24" s="22">
        <f t="shared" si="2"/>
        <v>19921.521000000001</v>
      </c>
      <c r="E24" s="22">
        <f t="shared" si="2"/>
        <v>20117.220999999998</v>
      </c>
    </row>
    <row r="25" spans="1:5" ht="45" customHeight="1" thickBot="1" x14ac:dyDescent="0.3">
      <c r="A25" s="11" t="s">
        <v>273</v>
      </c>
      <c r="B25" s="12" t="s">
        <v>274</v>
      </c>
      <c r="C25" s="22">
        <f>+C26</f>
        <v>31586.777300000002</v>
      </c>
      <c r="D25" s="22">
        <f t="shared" si="2"/>
        <v>19921.521000000001</v>
      </c>
      <c r="E25" s="22">
        <f t="shared" si="2"/>
        <v>20117.220999999998</v>
      </c>
    </row>
    <row r="26" spans="1:5" ht="35.25" customHeight="1" thickBot="1" x14ac:dyDescent="0.3">
      <c r="A26" s="11" t="s">
        <v>275</v>
      </c>
      <c r="B26" s="12" t="s">
        <v>276</v>
      </c>
      <c r="C26" s="22">
        <f>'прил 3'!E45</f>
        <v>31586.777300000002</v>
      </c>
      <c r="D26" s="22">
        <f>'прил 3'!F45</f>
        <v>19921.521000000001</v>
      </c>
      <c r="E26" s="22">
        <f>'прил 3'!G45</f>
        <v>20117.220999999998</v>
      </c>
    </row>
    <row r="27" spans="1:5" ht="15.75" thickBot="1" x14ac:dyDescent="0.3">
      <c r="A27" s="206" t="s">
        <v>277</v>
      </c>
      <c r="B27" s="207"/>
      <c r="C27" s="21">
        <f>C19+C23</f>
        <v>1989.8987300000008</v>
      </c>
      <c r="D27" s="21">
        <v>0</v>
      </c>
      <c r="E27" s="21">
        <v>0</v>
      </c>
    </row>
  </sheetData>
  <mergeCells count="9">
    <mergeCell ref="D1:E1"/>
    <mergeCell ref="D2:E2"/>
    <mergeCell ref="A15:E15"/>
    <mergeCell ref="A27:B27"/>
    <mergeCell ref="B3:E3"/>
    <mergeCell ref="B5:E5"/>
    <mergeCell ref="B6:E6"/>
    <mergeCell ref="B7:E7"/>
    <mergeCell ref="B11:E11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"/>
  <sheetViews>
    <sheetView topLeftCell="A91" zoomScaleSheetLayoutView="110" workbookViewId="0">
      <selection activeCell="J15" sqref="J15:J17"/>
    </sheetView>
  </sheetViews>
  <sheetFormatPr defaultColWidth="8.85546875" defaultRowHeight="12.75" x14ac:dyDescent="0.2"/>
  <cols>
    <col min="1" max="1" width="4.140625" style="29" customWidth="1"/>
    <col min="2" max="2" width="4.5703125" style="29" customWidth="1"/>
    <col min="3" max="3" width="4.85546875" style="29" customWidth="1"/>
    <col min="4" max="4" width="4.7109375" style="29" customWidth="1"/>
    <col min="5" max="5" width="4.140625" style="29" customWidth="1"/>
    <col min="6" max="6" width="3.85546875" style="29" customWidth="1"/>
    <col min="7" max="7" width="3.28515625" style="29" customWidth="1"/>
    <col min="8" max="8" width="5.7109375" style="29" customWidth="1"/>
    <col min="9" max="9" width="4.140625" style="29" customWidth="1"/>
    <col min="10" max="10" width="41" style="29" customWidth="1"/>
    <col min="11" max="12" width="11.7109375" style="29" customWidth="1"/>
    <col min="13" max="13" width="12.7109375" style="29" customWidth="1"/>
    <col min="14" max="14" width="10.28515625" style="29" customWidth="1"/>
    <col min="15" max="15" width="9.5703125" style="29" bestFit="1" customWidth="1"/>
    <col min="16" max="16384" width="8.85546875" style="29"/>
  </cols>
  <sheetData>
    <row r="1" spans="1:13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2">
      <c r="A2" s="28"/>
      <c r="B2" s="28"/>
      <c r="C2" s="28"/>
      <c r="D2" s="28"/>
      <c r="E2" s="28"/>
      <c r="F2" s="28"/>
      <c r="G2" s="28"/>
      <c r="H2" s="28"/>
      <c r="I2" s="28"/>
      <c r="J2" s="208" t="s">
        <v>348</v>
      </c>
      <c r="K2" s="208"/>
      <c r="L2" s="208"/>
      <c r="M2" s="208"/>
    </row>
    <row r="3" spans="1:13" x14ac:dyDescent="0.2">
      <c r="A3" s="28"/>
      <c r="B3" s="28"/>
      <c r="C3" s="28"/>
      <c r="D3" s="28"/>
      <c r="E3" s="28"/>
      <c r="F3" s="28"/>
      <c r="G3" s="28"/>
      <c r="H3" s="28"/>
      <c r="I3" s="28"/>
      <c r="J3" s="23"/>
      <c r="K3" s="24"/>
      <c r="L3" s="24"/>
      <c r="M3" s="24" t="s">
        <v>349</v>
      </c>
    </row>
    <row r="4" spans="1:13" x14ac:dyDescent="0.2">
      <c r="A4" s="28"/>
      <c r="B4" s="28"/>
      <c r="C4" s="28"/>
      <c r="D4" s="28"/>
      <c r="E4" s="28"/>
      <c r="F4" s="28"/>
      <c r="G4" s="28"/>
      <c r="H4" s="28"/>
      <c r="I4" s="28"/>
      <c r="J4" s="208" t="s">
        <v>352</v>
      </c>
      <c r="K4" s="208"/>
      <c r="L4" s="208"/>
      <c r="M4" s="208"/>
    </row>
    <row r="5" spans="1:13" x14ac:dyDescent="0.2">
      <c r="A5" s="28"/>
      <c r="B5" s="28"/>
      <c r="C5" s="28"/>
      <c r="D5" s="28"/>
      <c r="E5" s="28"/>
      <c r="F5" s="28"/>
      <c r="G5" s="28"/>
      <c r="H5" s="28"/>
      <c r="I5" s="28"/>
      <c r="J5" s="208" t="s">
        <v>355</v>
      </c>
      <c r="K5" s="208"/>
      <c r="L5" s="208"/>
      <c r="M5" s="208"/>
    </row>
    <row r="6" spans="1:13" x14ac:dyDescent="0.2">
      <c r="A6" s="28"/>
      <c r="B6" s="28"/>
      <c r="C6" s="28"/>
      <c r="D6" s="28"/>
      <c r="E6" s="28"/>
      <c r="F6" s="28"/>
      <c r="G6" s="28"/>
      <c r="H6" s="28"/>
      <c r="I6" s="28"/>
      <c r="J6" s="208" t="s">
        <v>383</v>
      </c>
      <c r="K6" s="208"/>
      <c r="L6" s="208"/>
      <c r="M6" s="208"/>
    </row>
    <row r="7" spans="1:13" x14ac:dyDescent="0.2">
      <c r="A7" s="28"/>
      <c r="B7" s="28"/>
      <c r="C7" s="28"/>
      <c r="D7" s="28"/>
      <c r="E7" s="28"/>
      <c r="F7" s="28"/>
      <c r="G7" s="28"/>
      <c r="H7" s="28"/>
      <c r="I7" s="28"/>
      <c r="J7" s="27"/>
      <c r="K7" s="24"/>
      <c r="L7" s="24"/>
      <c r="M7" s="24"/>
    </row>
    <row r="8" spans="1:13" x14ac:dyDescent="0.2">
      <c r="A8" s="28"/>
      <c r="B8" s="28"/>
      <c r="C8" s="28"/>
      <c r="D8" s="28"/>
      <c r="E8" s="28"/>
      <c r="F8" s="28"/>
      <c r="G8" s="28"/>
      <c r="H8" s="28"/>
      <c r="I8" s="28"/>
      <c r="J8" s="23"/>
      <c r="K8" s="23"/>
      <c r="L8" s="208" t="s">
        <v>350</v>
      </c>
      <c r="M8" s="208"/>
    </row>
    <row r="9" spans="1:13" x14ac:dyDescent="0.2">
      <c r="A9" s="28"/>
      <c r="B9" s="28"/>
      <c r="C9" s="28"/>
      <c r="D9" s="28"/>
      <c r="E9" s="28"/>
      <c r="F9" s="28"/>
      <c r="G9" s="28"/>
      <c r="H9" s="28"/>
      <c r="I9" s="28"/>
      <c r="J9" s="23"/>
      <c r="K9" s="27"/>
      <c r="L9" s="23"/>
      <c r="M9" s="24" t="s">
        <v>354</v>
      </c>
    </row>
    <row r="10" spans="1:13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08" t="s">
        <v>356</v>
      </c>
      <c r="K10" s="208"/>
      <c r="L10" s="208"/>
      <c r="M10" s="208"/>
    </row>
    <row r="11" spans="1:13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3"/>
      <c r="K11" s="27"/>
      <c r="L11" s="24"/>
      <c r="M11" s="24" t="s">
        <v>357</v>
      </c>
    </row>
    <row r="12" spans="1:13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3"/>
      <c r="K12" s="27"/>
      <c r="L12" s="24"/>
      <c r="M12" s="24"/>
    </row>
    <row r="13" spans="1:13" x14ac:dyDescent="0.2">
      <c r="A13" s="211" t="s">
        <v>289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</row>
    <row r="14" spans="1:13" ht="13.5" thickBot="1" x14ac:dyDescent="0.25">
      <c r="A14" s="212" t="s">
        <v>8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</row>
    <row r="15" spans="1:13" ht="13.5" thickBot="1" x14ac:dyDescent="0.25">
      <c r="A15" s="30"/>
      <c r="B15" s="213" t="s">
        <v>1</v>
      </c>
      <c r="C15" s="213"/>
      <c r="D15" s="213"/>
      <c r="E15" s="213"/>
      <c r="F15" s="213"/>
      <c r="G15" s="213"/>
      <c r="H15" s="213"/>
      <c r="I15" s="214"/>
      <c r="J15" s="209" t="s">
        <v>9</v>
      </c>
      <c r="K15" s="216" t="s">
        <v>10</v>
      </c>
      <c r="L15" s="213"/>
      <c r="M15" s="214"/>
    </row>
    <row r="16" spans="1:13" ht="13.5" thickBot="1" x14ac:dyDescent="0.25">
      <c r="A16" s="209" t="s">
        <v>5</v>
      </c>
      <c r="B16" s="218" t="s">
        <v>0</v>
      </c>
      <c r="C16" s="216" t="s">
        <v>11</v>
      </c>
      <c r="D16" s="213"/>
      <c r="E16" s="213"/>
      <c r="F16" s="213"/>
      <c r="G16" s="214"/>
      <c r="H16" s="216" t="s">
        <v>12</v>
      </c>
      <c r="I16" s="214"/>
      <c r="J16" s="215"/>
      <c r="K16" s="209" t="s">
        <v>279</v>
      </c>
      <c r="L16" s="209" t="s">
        <v>280</v>
      </c>
      <c r="M16" s="209" t="s">
        <v>290</v>
      </c>
    </row>
    <row r="17" spans="1:13" ht="162" thickBot="1" x14ac:dyDescent="0.25">
      <c r="A17" s="217"/>
      <c r="B17" s="219"/>
      <c r="C17" s="31" t="s">
        <v>13</v>
      </c>
      <c r="D17" s="31" t="s">
        <v>14</v>
      </c>
      <c r="E17" s="31" t="s">
        <v>15</v>
      </c>
      <c r="F17" s="31" t="s">
        <v>16</v>
      </c>
      <c r="G17" s="31" t="s">
        <v>17</v>
      </c>
      <c r="H17" s="31" t="s">
        <v>18</v>
      </c>
      <c r="I17" s="32" t="s">
        <v>19</v>
      </c>
      <c r="J17" s="210"/>
      <c r="K17" s="210"/>
      <c r="L17" s="210"/>
      <c r="M17" s="210"/>
    </row>
    <row r="18" spans="1:13" ht="13.5" thickBot="1" x14ac:dyDescent="0.25">
      <c r="A18" s="33">
        <v>1</v>
      </c>
      <c r="B18" s="34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4">
        <v>9</v>
      </c>
      <c r="J18" s="36">
        <v>10</v>
      </c>
      <c r="K18" s="34">
        <v>11</v>
      </c>
      <c r="L18" s="34">
        <v>12</v>
      </c>
      <c r="M18" s="34">
        <v>13</v>
      </c>
    </row>
    <row r="19" spans="1:13" ht="18" customHeight="1" x14ac:dyDescent="0.2">
      <c r="A19" s="49">
        <v>1</v>
      </c>
      <c r="B19" s="38" t="s">
        <v>77</v>
      </c>
      <c r="C19" s="38" t="s">
        <v>59</v>
      </c>
      <c r="D19" s="38" t="s">
        <v>60</v>
      </c>
      <c r="E19" s="38" t="s">
        <v>60</v>
      </c>
      <c r="F19" s="38" t="s">
        <v>57</v>
      </c>
      <c r="G19" s="38" t="s">
        <v>60</v>
      </c>
      <c r="H19" s="38" t="s">
        <v>61</v>
      </c>
      <c r="I19" s="38" t="s">
        <v>57</v>
      </c>
      <c r="J19" s="62" t="s">
        <v>20</v>
      </c>
      <c r="K19" s="69">
        <f>K20+K25+K35+K38+K43+K45+K49+K53+K56</f>
        <v>1897.72</v>
      </c>
      <c r="L19" s="69">
        <f>L20+L25+L35+L38+L43+L45+L53</f>
        <v>1796.9</v>
      </c>
      <c r="M19" s="70">
        <f>M20+M25+M35+M38+M43+M45+M53</f>
        <v>2032.6999999999998</v>
      </c>
    </row>
    <row r="20" spans="1:13" ht="17.45" customHeight="1" x14ac:dyDescent="0.2">
      <c r="A20" s="49">
        <v>2</v>
      </c>
      <c r="B20" s="38" t="s">
        <v>77</v>
      </c>
      <c r="C20" s="38" t="s">
        <v>59</v>
      </c>
      <c r="D20" s="38" t="s">
        <v>62</v>
      </c>
      <c r="E20" s="38" t="s">
        <v>60</v>
      </c>
      <c r="F20" s="38" t="s">
        <v>57</v>
      </c>
      <c r="G20" s="38" t="s">
        <v>60</v>
      </c>
      <c r="H20" s="38" t="s">
        <v>61</v>
      </c>
      <c r="I20" s="38" t="s">
        <v>57</v>
      </c>
      <c r="J20" s="53" t="s">
        <v>21</v>
      </c>
      <c r="K20" s="71">
        <f>+K21</f>
        <v>709.5</v>
      </c>
      <c r="L20" s="71">
        <f>+L21</f>
        <v>825.5</v>
      </c>
      <c r="M20" s="72">
        <f>+M21</f>
        <v>881.5</v>
      </c>
    </row>
    <row r="21" spans="1:13" ht="18.600000000000001" customHeight="1" x14ac:dyDescent="0.2">
      <c r="A21" s="49">
        <v>3</v>
      </c>
      <c r="B21" s="38" t="s">
        <v>77</v>
      </c>
      <c r="C21" s="38" t="s">
        <v>59</v>
      </c>
      <c r="D21" s="38" t="s">
        <v>62</v>
      </c>
      <c r="E21" s="38" t="s">
        <v>63</v>
      </c>
      <c r="F21" s="38" t="s">
        <v>57</v>
      </c>
      <c r="G21" s="38" t="s">
        <v>62</v>
      </c>
      <c r="H21" s="38" t="s">
        <v>61</v>
      </c>
      <c r="I21" s="38" t="s">
        <v>64</v>
      </c>
      <c r="J21" s="56" t="s">
        <v>22</v>
      </c>
      <c r="K21" s="73">
        <f>+K22+K23+K24</f>
        <v>709.5</v>
      </c>
      <c r="L21" s="73">
        <f>+L22+L23</f>
        <v>825.5</v>
      </c>
      <c r="M21" s="74">
        <f>+M22+M23</f>
        <v>881.5</v>
      </c>
    </row>
    <row r="22" spans="1:13" ht="242.25" x14ac:dyDescent="0.2">
      <c r="A22" s="49">
        <v>4</v>
      </c>
      <c r="B22" s="38" t="s">
        <v>77</v>
      </c>
      <c r="C22" s="38" t="s">
        <v>59</v>
      </c>
      <c r="D22" s="38" t="s">
        <v>62</v>
      </c>
      <c r="E22" s="38" t="s">
        <v>63</v>
      </c>
      <c r="F22" s="38" t="s">
        <v>65</v>
      </c>
      <c r="G22" s="38" t="s">
        <v>62</v>
      </c>
      <c r="H22" s="38" t="s">
        <v>61</v>
      </c>
      <c r="I22" s="38" t="s">
        <v>64</v>
      </c>
      <c r="J22" s="51" t="s">
        <v>367</v>
      </c>
      <c r="K22" s="75">
        <v>427.5</v>
      </c>
      <c r="L22" s="76">
        <v>825</v>
      </c>
      <c r="M22" s="77">
        <v>881</v>
      </c>
    </row>
    <row r="23" spans="1:13" ht="165.75" x14ac:dyDescent="0.2">
      <c r="A23" s="49">
        <v>5</v>
      </c>
      <c r="B23" s="38" t="s">
        <v>77</v>
      </c>
      <c r="C23" s="38" t="s">
        <v>59</v>
      </c>
      <c r="D23" s="38" t="s">
        <v>62</v>
      </c>
      <c r="E23" s="38" t="s">
        <v>63</v>
      </c>
      <c r="F23" s="38" t="s">
        <v>66</v>
      </c>
      <c r="G23" s="38" t="s">
        <v>62</v>
      </c>
      <c r="H23" s="38" t="s">
        <v>61</v>
      </c>
      <c r="I23" s="38" t="s">
        <v>64</v>
      </c>
      <c r="J23" s="51" t="s">
        <v>368</v>
      </c>
      <c r="K23" s="75">
        <v>2</v>
      </c>
      <c r="L23" s="76">
        <v>0.5</v>
      </c>
      <c r="M23" s="77">
        <v>0.5</v>
      </c>
    </row>
    <row r="24" spans="1:13" ht="63.75" x14ac:dyDescent="0.2">
      <c r="A24" s="49">
        <v>6</v>
      </c>
      <c r="B24" s="38" t="s">
        <v>77</v>
      </c>
      <c r="C24" s="38" t="s">
        <v>59</v>
      </c>
      <c r="D24" s="38" t="s">
        <v>62</v>
      </c>
      <c r="E24" s="38" t="s">
        <v>63</v>
      </c>
      <c r="F24" s="38" t="s">
        <v>366</v>
      </c>
      <c r="G24" s="38" t="s">
        <v>62</v>
      </c>
      <c r="H24" s="38" t="s">
        <v>61</v>
      </c>
      <c r="I24" s="38" t="s">
        <v>64</v>
      </c>
      <c r="J24" s="44" t="s">
        <v>369</v>
      </c>
      <c r="K24" s="75">
        <v>280</v>
      </c>
      <c r="L24" s="76"/>
      <c r="M24" s="77"/>
    </row>
    <row r="25" spans="1:13" ht="40.15" customHeight="1" x14ac:dyDescent="0.2">
      <c r="A25" s="49">
        <v>7</v>
      </c>
      <c r="B25" s="38" t="s">
        <v>77</v>
      </c>
      <c r="C25" s="38" t="s">
        <v>59</v>
      </c>
      <c r="D25" s="38" t="s">
        <v>67</v>
      </c>
      <c r="E25" s="38" t="s">
        <v>60</v>
      </c>
      <c r="F25" s="38" t="s">
        <v>57</v>
      </c>
      <c r="G25" s="38" t="s">
        <v>60</v>
      </c>
      <c r="H25" s="38" t="s">
        <v>61</v>
      </c>
      <c r="I25" s="38" t="s">
        <v>57</v>
      </c>
      <c r="J25" s="52" t="s">
        <v>23</v>
      </c>
      <c r="K25" s="73">
        <f>+K26</f>
        <v>446.99999999999994</v>
      </c>
      <c r="L25" s="73">
        <f>+L26</f>
        <v>470.4</v>
      </c>
      <c r="M25" s="74">
        <f>+M26</f>
        <v>646.19999999999993</v>
      </c>
    </row>
    <row r="26" spans="1:13" ht="38.25" x14ac:dyDescent="0.2">
      <c r="A26" s="49">
        <v>8</v>
      </c>
      <c r="B26" s="38" t="s">
        <v>77</v>
      </c>
      <c r="C26" s="38" t="s">
        <v>59</v>
      </c>
      <c r="D26" s="38" t="s">
        <v>67</v>
      </c>
      <c r="E26" s="38" t="s">
        <v>63</v>
      </c>
      <c r="F26" s="38" t="s">
        <v>57</v>
      </c>
      <c r="G26" s="38" t="s">
        <v>62</v>
      </c>
      <c r="H26" s="38" t="s">
        <v>61</v>
      </c>
      <c r="I26" s="38" t="s">
        <v>64</v>
      </c>
      <c r="J26" s="43" t="s">
        <v>24</v>
      </c>
      <c r="K26" s="73">
        <f>+K27+K29+K31+K33</f>
        <v>446.99999999999994</v>
      </c>
      <c r="L26" s="73">
        <f>+L27+L29+L31+L33</f>
        <v>470.4</v>
      </c>
      <c r="M26" s="74">
        <f>+M27+M29+M31+M33</f>
        <v>646.19999999999993</v>
      </c>
    </row>
    <row r="27" spans="1:13" ht="76.5" x14ac:dyDescent="0.2">
      <c r="A27" s="49">
        <v>9</v>
      </c>
      <c r="B27" s="38" t="s">
        <v>77</v>
      </c>
      <c r="C27" s="38" t="s">
        <v>59</v>
      </c>
      <c r="D27" s="38" t="s">
        <v>67</v>
      </c>
      <c r="E27" s="38" t="s">
        <v>63</v>
      </c>
      <c r="F27" s="38" t="s">
        <v>68</v>
      </c>
      <c r="G27" s="38" t="s">
        <v>62</v>
      </c>
      <c r="H27" s="38" t="s">
        <v>61</v>
      </c>
      <c r="I27" s="38" t="s">
        <v>64</v>
      </c>
      <c r="J27" s="44" t="s">
        <v>25</v>
      </c>
      <c r="K27" s="75">
        <f>+K28</f>
        <v>238.2</v>
      </c>
      <c r="L27" s="75">
        <f>+L28</f>
        <v>247.5</v>
      </c>
      <c r="M27" s="78">
        <f>+M28</f>
        <v>340.3</v>
      </c>
    </row>
    <row r="28" spans="1:13" ht="127.5" x14ac:dyDescent="0.2">
      <c r="A28" s="49">
        <v>10</v>
      </c>
      <c r="B28" s="38" t="s">
        <v>77</v>
      </c>
      <c r="C28" s="38" t="s">
        <v>59</v>
      </c>
      <c r="D28" s="38" t="s">
        <v>67</v>
      </c>
      <c r="E28" s="38" t="s">
        <v>63</v>
      </c>
      <c r="F28" s="38" t="s">
        <v>69</v>
      </c>
      <c r="G28" s="38" t="s">
        <v>62</v>
      </c>
      <c r="H28" s="38" t="s">
        <v>61</v>
      </c>
      <c r="I28" s="38" t="s">
        <v>64</v>
      </c>
      <c r="J28" s="44" t="s">
        <v>26</v>
      </c>
      <c r="K28" s="75">
        <v>238.2</v>
      </c>
      <c r="L28" s="76">
        <v>247.5</v>
      </c>
      <c r="M28" s="77">
        <v>340.3</v>
      </c>
    </row>
    <row r="29" spans="1:13" ht="89.25" x14ac:dyDescent="0.2">
      <c r="A29" s="49">
        <v>11</v>
      </c>
      <c r="B29" s="38" t="s">
        <v>77</v>
      </c>
      <c r="C29" s="38" t="s">
        <v>59</v>
      </c>
      <c r="D29" s="38" t="s">
        <v>67</v>
      </c>
      <c r="E29" s="38" t="s">
        <v>63</v>
      </c>
      <c r="F29" s="38" t="s">
        <v>70</v>
      </c>
      <c r="G29" s="38" t="s">
        <v>62</v>
      </c>
      <c r="H29" s="38" t="s">
        <v>61</v>
      </c>
      <c r="I29" s="38" t="s">
        <v>64</v>
      </c>
      <c r="J29" s="44" t="s">
        <v>27</v>
      </c>
      <c r="K29" s="75">
        <f>+K30</f>
        <v>1.2</v>
      </c>
      <c r="L29" s="75">
        <f>+L30</f>
        <v>1.3</v>
      </c>
      <c r="M29" s="78">
        <f>+M30</f>
        <v>1.7</v>
      </c>
    </row>
    <row r="30" spans="1:13" ht="140.25" x14ac:dyDescent="0.2">
      <c r="A30" s="49">
        <v>12</v>
      </c>
      <c r="B30" s="38" t="s">
        <v>77</v>
      </c>
      <c r="C30" s="38" t="s">
        <v>59</v>
      </c>
      <c r="D30" s="38" t="s">
        <v>67</v>
      </c>
      <c r="E30" s="38" t="s">
        <v>63</v>
      </c>
      <c r="F30" s="38" t="s">
        <v>71</v>
      </c>
      <c r="G30" s="38" t="s">
        <v>62</v>
      </c>
      <c r="H30" s="38" t="s">
        <v>61</v>
      </c>
      <c r="I30" s="38" t="s">
        <v>64</v>
      </c>
      <c r="J30" s="44" t="s">
        <v>28</v>
      </c>
      <c r="K30" s="75">
        <v>1.2</v>
      </c>
      <c r="L30" s="76">
        <v>1.3</v>
      </c>
      <c r="M30" s="77">
        <v>1.7</v>
      </c>
    </row>
    <row r="31" spans="1:13" ht="76.5" x14ac:dyDescent="0.2">
      <c r="A31" s="49">
        <v>13</v>
      </c>
      <c r="B31" s="38" t="s">
        <v>77</v>
      </c>
      <c r="C31" s="38" t="s">
        <v>59</v>
      </c>
      <c r="D31" s="38" t="s">
        <v>67</v>
      </c>
      <c r="E31" s="38" t="s">
        <v>63</v>
      </c>
      <c r="F31" s="38" t="s">
        <v>72</v>
      </c>
      <c r="G31" s="38" t="s">
        <v>62</v>
      </c>
      <c r="H31" s="38" t="s">
        <v>61</v>
      </c>
      <c r="I31" s="38" t="s">
        <v>64</v>
      </c>
      <c r="J31" s="44" t="s">
        <v>29</v>
      </c>
      <c r="K31" s="75">
        <f>+K32</f>
        <v>244.7</v>
      </c>
      <c r="L31" s="75">
        <f>+L32</f>
        <v>259.39999999999998</v>
      </c>
      <c r="M31" s="78">
        <f>+M32</f>
        <v>355.9</v>
      </c>
    </row>
    <row r="32" spans="1:13" ht="127.5" x14ac:dyDescent="0.2">
      <c r="A32" s="49">
        <v>14</v>
      </c>
      <c r="B32" s="38" t="s">
        <v>77</v>
      </c>
      <c r="C32" s="38" t="s">
        <v>59</v>
      </c>
      <c r="D32" s="38" t="s">
        <v>67</v>
      </c>
      <c r="E32" s="38" t="s">
        <v>63</v>
      </c>
      <c r="F32" s="38" t="s">
        <v>73</v>
      </c>
      <c r="G32" s="38" t="s">
        <v>62</v>
      </c>
      <c r="H32" s="38" t="s">
        <v>61</v>
      </c>
      <c r="I32" s="38" t="s">
        <v>64</v>
      </c>
      <c r="J32" s="44" t="s">
        <v>30</v>
      </c>
      <c r="K32" s="75">
        <v>244.7</v>
      </c>
      <c r="L32" s="76">
        <v>259.39999999999998</v>
      </c>
      <c r="M32" s="77">
        <v>355.9</v>
      </c>
    </row>
    <row r="33" spans="1:13" ht="76.5" x14ac:dyDescent="0.2">
      <c r="A33" s="49">
        <v>15</v>
      </c>
      <c r="B33" s="38" t="s">
        <v>77</v>
      </c>
      <c r="C33" s="38" t="s">
        <v>59</v>
      </c>
      <c r="D33" s="38" t="s">
        <v>67</v>
      </c>
      <c r="E33" s="38" t="s">
        <v>63</v>
      </c>
      <c r="F33" s="38" t="s">
        <v>74</v>
      </c>
      <c r="G33" s="38" t="s">
        <v>62</v>
      </c>
      <c r="H33" s="38" t="s">
        <v>61</v>
      </c>
      <c r="I33" s="38" t="s">
        <v>64</v>
      </c>
      <c r="J33" s="44" t="s">
        <v>31</v>
      </c>
      <c r="K33" s="75">
        <f>+K34</f>
        <v>-37.1</v>
      </c>
      <c r="L33" s="75">
        <f>+L34</f>
        <v>-37.799999999999997</v>
      </c>
      <c r="M33" s="78">
        <f>+M34</f>
        <v>-51.7</v>
      </c>
    </row>
    <row r="34" spans="1:13" ht="127.5" x14ac:dyDescent="0.2">
      <c r="A34" s="49">
        <v>16</v>
      </c>
      <c r="B34" s="38" t="s">
        <v>77</v>
      </c>
      <c r="C34" s="38" t="s">
        <v>59</v>
      </c>
      <c r="D34" s="38" t="s">
        <v>67</v>
      </c>
      <c r="E34" s="38" t="s">
        <v>63</v>
      </c>
      <c r="F34" s="38" t="s">
        <v>75</v>
      </c>
      <c r="G34" s="38" t="s">
        <v>62</v>
      </c>
      <c r="H34" s="38" t="s">
        <v>61</v>
      </c>
      <c r="I34" s="38" t="s">
        <v>64</v>
      </c>
      <c r="J34" s="44" t="s">
        <v>32</v>
      </c>
      <c r="K34" s="75">
        <v>-37.1</v>
      </c>
      <c r="L34" s="75">
        <v>-37.799999999999997</v>
      </c>
      <c r="M34" s="78">
        <v>-51.7</v>
      </c>
    </row>
    <row r="35" spans="1:13" ht="16.149999999999999" customHeight="1" x14ac:dyDescent="0.2">
      <c r="A35" s="49">
        <v>17</v>
      </c>
      <c r="B35" s="38" t="s">
        <v>77</v>
      </c>
      <c r="C35" s="38" t="s">
        <v>59</v>
      </c>
      <c r="D35" s="38" t="s">
        <v>76</v>
      </c>
      <c r="E35" s="38" t="s">
        <v>60</v>
      </c>
      <c r="F35" s="38" t="s">
        <v>57</v>
      </c>
      <c r="G35" s="38" t="s">
        <v>60</v>
      </c>
      <c r="H35" s="38" t="s">
        <v>61</v>
      </c>
      <c r="I35" s="38" t="s">
        <v>57</v>
      </c>
      <c r="J35" s="53" t="s">
        <v>33</v>
      </c>
      <c r="K35" s="71">
        <f t="shared" ref="K35:M36" si="0">+K36</f>
        <v>42</v>
      </c>
      <c r="L35" s="71">
        <f t="shared" si="0"/>
        <v>43</v>
      </c>
      <c r="M35" s="72">
        <f t="shared" si="0"/>
        <v>44</v>
      </c>
    </row>
    <row r="36" spans="1:13" ht="17.45" customHeight="1" x14ac:dyDescent="0.2">
      <c r="A36" s="49">
        <v>18</v>
      </c>
      <c r="B36" s="38" t="s">
        <v>77</v>
      </c>
      <c r="C36" s="38" t="s">
        <v>59</v>
      </c>
      <c r="D36" s="38" t="s">
        <v>76</v>
      </c>
      <c r="E36" s="38" t="s">
        <v>62</v>
      </c>
      <c r="F36" s="38" t="s">
        <v>57</v>
      </c>
      <c r="G36" s="38" t="s">
        <v>60</v>
      </c>
      <c r="H36" s="38" t="s">
        <v>61</v>
      </c>
      <c r="I36" s="38" t="s">
        <v>64</v>
      </c>
      <c r="J36" s="54" t="s">
        <v>34</v>
      </c>
      <c r="K36" s="76">
        <f t="shared" si="0"/>
        <v>42</v>
      </c>
      <c r="L36" s="76">
        <f t="shared" si="0"/>
        <v>43</v>
      </c>
      <c r="M36" s="77">
        <f t="shared" si="0"/>
        <v>44</v>
      </c>
    </row>
    <row r="37" spans="1:13" ht="51" x14ac:dyDescent="0.2">
      <c r="A37" s="49">
        <v>19</v>
      </c>
      <c r="B37" s="38" t="s">
        <v>77</v>
      </c>
      <c r="C37" s="38" t="s">
        <v>59</v>
      </c>
      <c r="D37" s="38" t="s">
        <v>76</v>
      </c>
      <c r="E37" s="38" t="s">
        <v>62</v>
      </c>
      <c r="F37" s="38" t="s">
        <v>66</v>
      </c>
      <c r="G37" s="38" t="s">
        <v>78</v>
      </c>
      <c r="H37" s="38" t="s">
        <v>79</v>
      </c>
      <c r="I37" s="38" t="s">
        <v>64</v>
      </c>
      <c r="J37" s="44" t="s">
        <v>211</v>
      </c>
      <c r="K37" s="76">
        <v>42</v>
      </c>
      <c r="L37" s="76">
        <v>43</v>
      </c>
      <c r="M37" s="77">
        <v>44</v>
      </c>
    </row>
    <row r="38" spans="1:13" ht="17.45" customHeight="1" x14ac:dyDescent="0.2">
      <c r="A38" s="49">
        <v>20</v>
      </c>
      <c r="B38" s="38" t="s">
        <v>77</v>
      </c>
      <c r="C38" s="38" t="s">
        <v>59</v>
      </c>
      <c r="D38" s="38" t="s">
        <v>76</v>
      </c>
      <c r="E38" s="38" t="s">
        <v>76</v>
      </c>
      <c r="F38" s="38" t="s">
        <v>57</v>
      </c>
      <c r="G38" s="38" t="s">
        <v>60</v>
      </c>
      <c r="H38" s="38" t="s">
        <v>61</v>
      </c>
      <c r="I38" s="38" t="s">
        <v>57</v>
      </c>
      <c r="J38" s="53" t="s">
        <v>35</v>
      </c>
      <c r="K38" s="79">
        <f>+K39+K41</f>
        <v>195</v>
      </c>
      <c r="L38" s="79">
        <f>+L39+L41</f>
        <v>173</v>
      </c>
      <c r="M38" s="80">
        <f>+M39+M41</f>
        <v>176</v>
      </c>
    </row>
    <row r="39" spans="1:13" ht="16.149999999999999" customHeight="1" x14ac:dyDescent="0.2">
      <c r="A39" s="49">
        <v>21</v>
      </c>
      <c r="B39" s="38" t="s">
        <v>77</v>
      </c>
      <c r="C39" s="38" t="s">
        <v>59</v>
      </c>
      <c r="D39" s="38" t="s">
        <v>76</v>
      </c>
      <c r="E39" s="38" t="s">
        <v>76</v>
      </c>
      <c r="F39" s="38" t="s">
        <v>66</v>
      </c>
      <c r="G39" s="38" t="s">
        <v>60</v>
      </c>
      <c r="H39" s="38" t="s">
        <v>61</v>
      </c>
      <c r="I39" s="38" t="s">
        <v>57</v>
      </c>
      <c r="J39" s="55" t="s">
        <v>36</v>
      </c>
      <c r="K39" s="79">
        <f>+K40</f>
        <v>90</v>
      </c>
      <c r="L39" s="79">
        <f>+L40</f>
        <v>66</v>
      </c>
      <c r="M39" s="80">
        <f>+M40</f>
        <v>67</v>
      </c>
    </row>
    <row r="40" spans="1:13" ht="38.25" x14ac:dyDescent="0.2">
      <c r="A40" s="49">
        <v>22</v>
      </c>
      <c r="B40" s="38" t="s">
        <v>77</v>
      </c>
      <c r="C40" s="38" t="s">
        <v>59</v>
      </c>
      <c r="D40" s="38" t="s">
        <v>76</v>
      </c>
      <c r="E40" s="38" t="s">
        <v>62</v>
      </c>
      <c r="F40" s="38" t="s">
        <v>80</v>
      </c>
      <c r="G40" s="38" t="s">
        <v>78</v>
      </c>
      <c r="H40" s="38" t="s">
        <v>61</v>
      </c>
      <c r="I40" s="38" t="s">
        <v>64</v>
      </c>
      <c r="J40" s="44" t="s">
        <v>37</v>
      </c>
      <c r="K40" s="76">
        <v>90</v>
      </c>
      <c r="L40" s="76">
        <v>66</v>
      </c>
      <c r="M40" s="77">
        <v>67</v>
      </c>
    </row>
    <row r="41" spans="1:13" ht="18" customHeight="1" x14ac:dyDescent="0.2">
      <c r="A41" s="49">
        <v>23</v>
      </c>
      <c r="B41" s="38" t="s">
        <v>77</v>
      </c>
      <c r="C41" s="38" t="s">
        <v>59</v>
      </c>
      <c r="D41" s="38" t="s">
        <v>76</v>
      </c>
      <c r="E41" s="38" t="s">
        <v>76</v>
      </c>
      <c r="F41" s="38" t="s">
        <v>81</v>
      </c>
      <c r="G41" s="38" t="s">
        <v>60</v>
      </c>
      <c r="H41" s="38" t="s">
        <v>61</v>
      </c>
      <c r="I41" s="38" t="s">
        <v>57</v>
      </c>
      <c r="J41" s="55" t="s">
        <v>38</v>
      </c>
      <c r="K41" s="79">
        <f>+K42</f>
        <v>105</v>
      </c>
      <c r="L41" s="79">
        <f>+L42</f>
        <v>107</v>
      </c>
      <c r="M41" s="80">
        <f>+M42</f>
        <v>109</v>
      </c>
    </row>
    <row r="42" spans="1:13" ht="38.25" x14ac:dyDescent="0.2">
      <c r="A42" s="49">
        <v>24</v>
      </c>
      <c r="B42" s="38" t="s">
        <v>77</v>
      </c>
      <c r="C42" s="38" t="s">
        <v>59</v>
      </c>
      <c r="D42" s="38" t="s">
        <v>76</v>
      </c>
      <c r="E42" s="38" t="s">
        <v>76</v>
      </c>
      <c r="F42" s="38" t="s">
        <v>82</v>
      </c>
      <c r="G42" s="38" t="s">
        <v>78</v>
      </c>
      <c r="H42" s="38" t="s">
        <v>61</v>
      </c>
      <c r="I42" s="38" t="s">
        <v>64</v>
      </c>
      <c r="J42" s="44" t="s">
        <v>39</v>
      </c>
      <c r="K42" s="76">
        <v>105</v>
      </c>
      <c r="L42" s="76">
        <v>107</v>
      </c>
      <c r="M42" s="77">
        <v>109</v>
      </c>
    </row>
    <row r="43" spans="1:13" ht="16.899999999999999" customHeight="1" x14ac:dyDescent="0.2">
      <c r="A43" s="49">
        <v>25</v>
      </c>
      <c r="B43" s="38" t="s">
        <v>83</v>
      </c>
      <c r="C43" s="38" t="s">
        <v>59</v>
      </c>
      <c r="D43" s="38" t="s">
        <v>84</v>
      </c>
      <c r="E43" s="38" t="s">
        <v>60</v>
      </c>
      <c r="F43" s="38" t="s">
        <v>57</v>
      </c>
      <c r="G43" s="38" t="s">
        <v>60</v>
      </c>
      <c r="H43" s="38" t="s">
        <v>61</v>
      </c>
      <c r="I43" s="38" t="s">
        <v>57</v>
      </c>
      <c r="J43" s="52" t="s">
        <v>40</v>
      </c>
      <c r="K43" s="71">
        <f>+K44</f>
        <v>3</v>
      </c>
      <c r="L43" s="71">
        <f>+L44</f>
        <v>3</v>
      </c>
      <c r="M43" s="72">
        <f>+M44</f>
        <v>3</v>
      </c>
    </row>
    <row r="44" spans="1:13" ht="76.5" x14ac:dyDescent="0.2">
      <c r="A44" s="49">
        <v>26</v>
      </c>
      <c r="B44" s="38" t="s">
        <v>83</v>
      </c>
      <c r="C44" s="38" t="s">
        <v>59</v>
      </c>
      <c r="D44" s="38" t="s">
        <v>84</v>
      </c>
      <c r="E44" s="38" t="s">
        <v>85</v>
      </c>
      <c r="F44" s="38" t="s">
        <v>86</v>
      </c>
      <c r="G44" s="38" t="s">
        <v>62</v>
      </c>
      <c r="H44" s="38" t="s">
        <v>61</v>
      </c>
      <c r="I44" s="38" t="s">
        <v>64</v>
      </c>
      <c r="J44" s="44" t="s">
        <v>41</v>
      </c>
      <c r="K44" s="81">
        <v>3</v>
      </c>
      <c r="L44" s="76">
        <v>3</v>
      </c>
      <c r="M44" s="77">
        <v>3</v>
      </c>
    </row>
    <row r="45" spans="1:13" ht="38.25" x14ac:dyDescent="0.2">
      <c r="A45" s="49">
        <v>27</v>
      </c>
      <c r="B45" s="38" t="s">
        <v>57</v>
      </c>
      <c r="C45" s="38" t="s">
        <v>59</v>
      </c>
      <c r="D45" s="38" t="s">
        <v>87</v>
      </c>
      <c r="E45" s="38" t="s">
        <v>60</v>
      </c>
      <c r="F45" s="38" t="s">
        <v>57</v>
      </c>
      <c r="G45" s="38" t="s">
        <v>60</v>
      </c>
      <c r="H45" s="38" t="s">
        <v>61</v>
      </c>
      <c r="I45" s="38" t="s">
        <v>57</v>
      </c>
      <c r="J45" s="45" t="s">
        <v>42</v>
      </c>
      <c r="K45" s="71">
        <f>+K46</f>
        <v>272</v>
      </c>
      <c r="L45" s="71">
        <f>+L46</f>
        <v>272</v>
      </c>
      <c r="M45" s="72">
        <f>+M46</f>
        <v>272</v>
      </c>
    </row>
    <row r="46" spans="1:13" ht="102" x14ac:dyDescent="0.2">
      <c r="A46" s="49">
        <v>28</v>
      </c>
      <c r="B46" s="38" t="s">
        <v>57</v>
      </c>
      <c r="C46" s="38" t="s">
        <v>59</v>
      </c>
      <c r="D46" s="38" t="s">
        <v>87</v>
      </c>
      <c r="E46" s="38" t="s">
        <v>88</v>
      </c>
      <c r="F46" s="38" t="s">
        <v>57</v>
      </c>
      <c r="G46" s="38" t="s">
        <v>60</v>
      </c>
      <c r="H46" s="38" t="s">
        <v>61</v>
      </c>
      <c r="I46" s="38" t="s">
        <v>57</v>
      </c>
      <c r="J46" s="43" t="s">
        <v>43</v>
      </c>
      <c r="K46" s="71">
        <f>+K48</f>
        <v>272</v>
      </c>
      <c r="L46" s="71">
        <f>+L48</f>
        <v>272</v>
      </c>
      <c r="M46" s="72">
        <f>+M48</f>
        <v>272</v>
      </c>
    </row>
    <row r="47" spans="1:13" ht="51" x14ac:dyDescent="0.2">
      <c r="A47" s="49">
        <v>29</v>
      </c>
      <c r="B47" s="38" t="s">
        <v>57</v>
      </c>
      <c r="C47" s="38" t="s">
        <v>59</v>
      </c>
      <c r="D47" s="38" t="s">
        <v>87</v>
      </c>
      <c r="E47" s="38" t="s">
        <v>88</v>
      </c>
      <c r="F47" s="38" t="s">
        <v>212</v>
      </c>
      <c r="G47" s="38" t="s">
        <v>60</v>
      </c>
      <c r="H47" s="38" t="s">
        <v>61</v>
      </c>
      <c r="I47" s="38" t="s">
        <v>90</v>
      </c>
      <c r="J47" s="44" t="s">
        <v>214</v>
      </c>
      <c r="K47" s="81">
        <f>+K48</f>
        <v>272</v>
      </c>
      <c r="L47" s="81">
        <f>+L48</f>
        <v>272</v>
      </c>
      <c r="M47" s="82">
        <f>+M48</f>
        <v>272</v>
      </c>
    </row>
    <row r="48" spans="1:13" ht="38.25" x14ac:dyDescent="0.2">
      <c r="A48" s="49">
        <v>30</v>
      </c>
      <c r="B48" s="38" t="s">
        <v>83</v>
      </c>
      <c r="C48" s="38" t="s">
        <v>59</v>
      </c>
      <c r="D48" s="38" t="s">
        <v>87</v>
      </c>
      <c r="E48" s="38" t="s">
        <v>88</v>
      </c>
      <c r="F48" s="38" t="s">
        <v>89</v>
      </c>
      <c r="G48" s="38" t="s">
        <v>78</v>
      </c>
      <c r="H48" s="38" t="s">
        <v>61</v>
      </c>
      <c r="I48" s="38" t="s">
        <v>90</v>
      </c>
      <c r="J48" s="44" t="s">
        <v>213</v>
      </c>
      <c r="K48" s="81">
        <v>272</v>
      </c>
      <c r="L48" s="76">
        <v>272</v>
      </c>
      <c r="M48" s="77">
        <v>272</v>
      </c>
    </row>
    <row r="49" spans="1:13" ht="25.5" x14ac:dyDescent="0.2">
      <c r="A49" s="49">
        <v>31</v>
      </c>
      <c r="B49" s="38" t="s">
        <v>83</v>
      </c>
      <c r="C49" s="61" t="s">
        <v>59</v>
      </c>
      <c r="D49" s="61" t="s">
        <v>220</v>
      </c>
      <c r="E49" s="61" t="s">
        <v>63</v>
      </c>
      <c r="F49" s="61" t="s">
        <v>57</v>
      </c>
      <c r="G49" s="61" t="s">
        <v>60</v>
      </c>
      <c r="H49" s="61" t="s">
        <v>61</v>
      </c>
      <c r="I49" s="61" t="s">
        <v>370</v>
      </c>
      <c r="J49" s="60" t="s">
        <v>371</v>
      </c>
      <c r="K49" s="71">
        <f>K50</f>
        <v>28.5</v>
      </c>
      <c r="L49" s="79">
        <v>0</v>
      </c>
      <c r="M49" s="80">
        <v>0</v>
      </c>
    </row>
    <row r="50" spans="1:13" x14ac:dyDescent="0.2">
      <c r="A50" s="49">
        <v>32</v>
      </c>
      <c r="B50" s="38" t="s">
        <v>83</v>
      </c>
      <c r="C50" s="61" t="s">
        <v>59</v>
      </c>
      <c r="D50" s="61" t="s">
        <v>220</v>
      </c>
      <c r="E50" s="61" t="s">
        <v>63</v>
      </c>
      <c r="F50" s="61" t="s">
        <v>57</v>
      </c>
      <c r="G50" s="61" t="s">
        <v>60</v>
      </c>
      <c r="H50" s="61" t="s">
        <v>61</v>
      </c>
      <c r="I50" s="61" t="s">
        <v>370</v>
      </c>
      <c r="J50" s="59" t="s">
        <v>372</v>
      </c>
      <c r="K50" s="81">
        <f>K51</f>
        <v>28.5</v>
      </c>
      <c r="L50" s="76">
        <v>0</v>
      </c>
      <c r="M50" s="77">
        <v>0</v>
      </c>
    </row>
    <row r="51" spans="1:13" ht="25.5" x14ac:dyDescent="0.2">
      <c r="A51" s="49">
        <v>33</v>
      </c>
      <c r="B51" s="38" t="s">
        <v>83</v>
      </c>
      <c r="C51" s="61" t="s">
        <v>59</v>
      </c>
      <c r="D51" s="61" t="s">
        <v>220</v>
      </c>
      <c r="E51" s="61" t="s">
        <v>63</v>
      </c>
      <c r="F51" s="61" t="s">
        <v>373</v>
      </c>
      <c r="G51" s="61" t="s">
        <v>60</v>
      </c>
      <c r="H51" s="61" t="s">
        <v>61</v>
      </c>
      <c r="I51" s="61" t="s">
        <v>370</v>
      </c>
      <c r="J51" s="59" t="s">
        <v>374</v>
      </c>
      <c r="K51" s="81">
        <f>K52</f>
        <v>28.5</v>
      </c>
      <c r="L51" s="76">
        <v>0</v>
      </c>
      <c r="M51" s="77">
        <v>0</v>
      </c>
    </row>
    <row r="52" spans="1:13" ht="25.5" x14ac:dyDescent="0.2">
      <c r="A52" s="49">
        <v>34</v>
      </c>
      <c r="B52" s="38" t="s">
        <v>83</v>
      </c>
      <c r="C52" s="61" t="s">
        <v>59</v>
      </c>
      <c r="D52" s="61" t="s">
        <v>220</v>
      </c>
      <c r="E52" s="61" t="s">
        <v>63</v>
      </c>
      <c r="F52" s="61" t="s">
        <v>375</v>
      </c>
      <c r="G52" s="61" t="s">
        <v>78</v>
      </c>
      <c r="H52" s="61" t="s">
        <v>61</v>
      </c>
      <c r="I52" s="61" t="s">
        <v>370</v>
      </c>
      <c r="J52" s="59" t="s">
        <v>376</v>
      </c>
      <c r="K52" s="81">
        <v>28.5</v>
      </c>
      <c r="L52" s="76">
        <v>0</v>
      </c>
      <c r="M52" s="77">
        <v>0</v>
      </c>
    </row>
    <row r="53" spans="1:13" ht="15.6" customHeight="1" x14ac:dyDescent="0.2">
      <c r="A53" s="49">
        <v>35</v>
      </c>
      <c r="B53" s="38" t="s">
        <v>57</v>
      </c>
      <c r="C53" s="38" t="s">
        <v>59</v>
      </c>
      <c r="D53" s="38" t="s">
        <v>91</v>
      </c>
      <c r="E53" s="38" t="s">
        <v>60</v>
      </c>
      <c r="F53" s="38" t="s">
        <v>57</v>
      </c>
      <c r="G53" s="38" t="s">
        <v>60</v>
      </c>
      <c r="H53" s="38" t="s">
        <v>61</v>
      </c>
      <c r="I53" s="38" t="s">
        <v>57</v>
      </c>
      <c r="J53" s="52" t="s">
        <v>44</v>
      </c>
      <c r="K53" s="71">
        <f t="shared" ref="K53:M54" si="1">+K54</f>
        <v>16.5</v>
      </c>
      <c r="L53" s="71">
        <f t="shared" si="1"/>
        <v>10</v>
      </c>
      <c r="M53" s="72">
        <f t="shared" si="1"/>
        <v>10</v>
      </c>
    </row>
    <row r="54" spans="1:13" ht="38.25" x14ac:dyDescent="0.2">
      <c r="A54" s="49">
        <v>36</v>
      </c>
      <c r="B54" s="38" t="s">
        <v>57</v>
      </c>
      <c r="C54" s="38" t="s">
        <v>59</v>
      </c>
      <c r="D54" s="38" t="s">
        <v>91</v>
      </c>
      <c r="E54" s="38" t="s">
        <v>63</v>
      </c>
      <c r="F54" s="38" t="s">
        <v>57</v>
      </c>
      <c r="G54" s="38" t="s">
        <v>63</v>
      </c>
      <c r="H54" s="38" t="s">
        <v>61</v>
      </c>
      <c r="I54" s="38" t="s">
        <v>92</v>
      </c>
      <c r="J54" s="44" t="s">
        <v>45</v>
      </c>
      <c r="K54" s="81">
        <f t="shared" si="1"/>
        <v>16.5</v>
      </c>
      <c r="L54" s="81">
        <f t="shared" si="1"/>
        <v>10</v>
      </c>
      <c r="M54" s="82">
        <f t="shared" si="1"/>
        <v>10</v>
      </c>
    </row>
    <row r="55" spans="1:13" ht="51" x14ac:dyDescent="0.2">
      <c r="A55" s="49">
        <v>37</v>
      </c>
      <c r="B55" s="38" t="s">
        <v>83</v>
      </c>
      <c r="C55" s="38" t="s">
        <v>59</v>
      </c>
      <c r="D55" s="38" t="s">
        <v>91</v>
      </c>
      <c r="E55" s="38" t="s">
        <v>63</v>
      </c>
      <c r="F55" s="38" t="s">
        <v>86</v>
      </c>
      <c r="G55" s="38" t="s">
        <v>63</v>
      </c>
      <c r="H55" s="38" t="s">
        <v>61</v>
      </c>
      <c r="I55" s="38" t="s">
        <v>92</v>
      </c>
      <c r="J55" s="44" t="s">
        <v>3</v>
      </c>
      <c r="K55" s="81">
        <v>16.5</v>
      </c>
      <c r="L55" s="76">
        <v>10</v>
      </c>
      <c r="M55" s="77">
        <v>10</v>
      </c>
    </row>
    <row r="56" spans="1:13" s="39" customFormat="1" ht="18" customHeight="1" x14ac:dyDescent="0.2">
      <c r="A56" s="49">
        <v>38</v>
      </c>
      <c r="B56" s="38" t="s">
        <v>57</v>
      </c>
      <c r="C56" s="38" t="s">
        <v>59</v>
      </c>
      <c r="D56" s="38" t="s">
        <v>230</v>
      </c>
      <c r="E56" s="38" t="s">
        <v>60</v>
      </c>
      <c r="F56" s="38" t="s">
        <v>57</v>
      </c>
      <c r="G56" s="38" t="s">
        <v>60</v>
      </c>
      <c r="H56" s="38" t="s">
        <v>61</v>
      </c>
      <c r="I56" s="38" t="s">
        <v>57</v>
      </c>
      <c r="J56" s="56" t="s">
        <v>234</v>
      </c>
      <c r="K56" s="71">
        <f>K57+K58</f>
        <v>184.22</v>
      </c>
      <c r="L56" s="71">
        <f>L57+L58</f>
        <v>0</v>
      </c>
      <c r="M56" s="72">
        <f>M57+M58</f>
        <v>0</v>
      </c>
    </row>
    <row r="57" spans="1:13" ht="43.15" customHeight="1" x14ac:dyDescent="0.2">
      <c r="A57" s="49">
        <v>39</v>
      </c>
      <c r="B57" s="38" t="s">
        <v>83</v>
      </c>
      <c r="C57" s="38" t="s">
        <v>59</v>
      </c>
      <c r="D57" s="38" t="s">
        <v>230</v>
      </c>
      <c r="E57" s="38" t="s">
        <v>231</v>
      </c>
      <c r="F57" s="38" t="s">
        <v>66</v>
      </c>
      <c r="G57" s="38" t="s">
        <v>78</v>
      </c>
      <c r="H57" s="38" t="s">
        <v>103</v>
      </c>
      <c r="I57" s="38" t="s">
        <v>102</v>
      </c>
      <c r="J57" s="57" t="s">
        <v>226</v>
      </c>
      <c r="K57" s="83">
        <v>92.11</v>
      </c>
      <c r="L57" s="83">
        <v>0</v>
      </c>
      <c r="M57" s="84">
        <v>0</v>
      </c>
    </row>
    <row r="58" spans="1:13" ht="38.25" x14ac:dyDescent="0.2">
      <c r="A58" s="49">
        <v>40</v>
      </c>
      <c r="B58" s="38" t="s">
        <v>83</v>
      </c>
      <c r="C58" s="38" t="s">
        <v>59</v>
      </c>
      <c r="D58" s="38" t="s">
        <v>230</v>
      </c>
      <c r="E58" s="38" t="s">
        <v>231</v>
      </c>
      <c r="F58" s="38" t="s">
        <v>66</v>
      </c>
      <c r="G58" s="38" t="s">
        <v>78</v>
      </c>
      <c r="H58" s="38" t="s">
        <v>232</v>
      </c>
      <c r="I58" s="38" t="s">
        <v>102</v>
      </c>
      <c r="J58" s="44" t="s">
        <v>227</v>
      </c>
      <c r="K58" s="83">
        <v>92.11</v>
      </c>
      <c r="L58" s="83">
        <v>0</v>
      </c>
      <c r="M58" s="84">
        <v>0</v>
      </c>
    </row>
    <row r="59" spans="1:13" ht="15.6" customHeight="1" x14ac:dyDescent="0.2">
      <c r="A59" s="64">
        <v>41</v>
      </c>
      <c r="B59" s="38" t="s">
        <v>57</v>
      </c>
      <c r="C59" s="38" t="s">
        <v>93</v>
      </c>
      <c r="D59" s="38" t="s">
        <v>60</v>
      </c>
      <c r="E59" s="38" t="s">
        <v>60</v>
      </c>
      <c r="F59" s="38" t="s">
        <v>57</v>
      </c>
      <c r="G59" s="38" t="s">
        <v>60</v>
      </c>
      <c r="H59" s="38" t="s">
        <v>61</v>
      </c>
      <c r="I59" s="38" t="s">
        <v>57</v>
      </c>
      <c r="J59" s="53" t="s">
        <v>46</v>
      </c>
      <c r="K59" s="79">
        <f>+K60+K83+K86</f>
        <v>27699.15857</v>
      </c>
      <c r="L59" s="79">
        <f t="shared" ref="L59:M59" si="2">+L60+L83+L86</f>
        <v>18124.620999999999</v>
      </c>
      <c r="M59" s="79">
        <f t="shared" si="2"/>
        <v>18084.521000000001</v>
      </c>
    </row>
    <row r="60" spans="1:13" ht="38.25" x14ac:dyDescent="0.2">
      <c r="A60" s="49">
        <v>42</v>
      </c>
      <c r="B60" s="38" t="s">
        <v>57</v>
      </c>
      <c r="C60" s="38" t="s">
        <v>93</v>
      </c>
      <c r="D60" s="38" t="s">
        <v>63</v>
      </c>
      <c r="E60" s="38" t="s">
        <v>60</v>
      </c>
      <c r="F60" s="38" t="s">
        <v>57</v>
      </c>
      <c r="G60" s="38" t="s">
        <v>60</v>
      </c>
      <c r="H60" s="38" t="s">
        <v>61</v>
      </c>
      <c r="I60" s="38" t="s">
        <v>57</v>
      </c>
      <c r="J60" s="45" t="s">
        <v>47</v>
      </c>
      <c r="K60" s="79">
        <f>K61+K64+K67+K72</f>
        <v>26192.639329999998</v>
      </c>
      <c r="L60" s="79">
        <f t="shared" ref="L60:M60" si="3">L61+L64+L67+L72</f>
        <v>18124.620999999999</v>
      </c>
      <c r="M60" s="79">
        <f t="shared" si="3"/>
        <v>18084.521000000001</v>
      </c>
    </row>
    <row r="61" spans="1:13" ht="25.5" x14ac:dyDescent="0.2">
      <c r="A61" s="49">
        <v>43</v>
      </c>
      <c r="B61" s="38" t="s">
        <v>57</v>
      </c>
      <c r="C61" s="38" t="s">
        <v>93</v>
      </c>
      <c r="D61" s="38" t="s">
        <v>63</v>
      </c>
      <c r="E61" s="38" t="s">
        <v>78</v>
      </c>
      <c r="F61" s="38" t="s">
        <v>57</v>
      </c>
      <c r="G61" s="38" t="s">
        <v>60</v>
      </c>
      <c r="H61" s="38" t="s">
        <v>61</v>
      </c>
      <c r="I61" s="38" t="s">
        <v>57</v>
      </c>
      <c r="J61" s="43" t="s">
        <v>48</v>
      </c>
      <c r="K61" s="76">
        <f t="shared" ref="K61:M62" si="4">+K62</f>
        <v>13821.7</v>
      </c>
      <c r="L61" s="76">
        <f t="shared" si="4"/>
        <v>13163.7</v>
      </c>
      <c r="M61" s="77">
        <f t="shared" si="4"/>
        <v>13163.7</v>
      </c>
    </row>
    <row r="62" spans="1:13" ht="25.5" x14ac:dyDescent="0.2">
      <c r="A62" s="49">
        <v>44</v>
      </c>
      <c r="B62" s="38" t="s">
        <v>83</v>
      </c>
      <c r="C62" s="38" t="s">
        <v>93</v>
      </c>
      <c r="D62" s="38" t="s">
        <v>63</v>
      </c>
      <c r="E62" s="38" t="s">
        <v>91</v>
      </c>
      <c r="F62" s="38" t="s">
        <v>57</v>
      </c>
      <c r="G62" s="38" t="s">
        <v>60</v>
      </c>
      <c r="H62" s="38" t="s">
        <v>61</v>
      </c>
      <c r="I62" s="38" t="s">
        <v>102</v>
      </c>
      <c r="J62" s="44" t="s">
        <v>215</v>
      </c>
      <c r="K62" s="76">
        <f t="shared" si="4"/>
        <v>13821.7</v>
      </c>
      <c r="L62" s="76">
        <f t="shared" si="4"/>
        <v>13163.7</v>
      </c>
      <c r="M62" s="77">
        <f t="shared" si="4"/>
        <v>13163.7</v>
      </c>
    </row>
    <row r="63" spans="1:13" ht="38.25" x14ac:dyDescent="0.2">
      <c r="A63" s="49">
        <v>45</v>
      </c>
      <c r="B63" s="38" t="s">
        <v>83</v>
      </c>
      <c r="C63" s="38" t="s">
        <v>93</v>
      </c>
      <c r="D63" s="38" t="s">
        <v>63</v>
      </c>
      <c r="E63" s="38" t="s">
        <v>91</v>
      </c>
      <c r="F63" s="38" t="s">
        <v>58</v>
      </c>
      <c r="G63" s="38" t="s">
        <v>78</v>
      </c>
      <c r="H63" s="38" t="s">
        <v>61</v>
      </c>
      <c r="I63" s="38" t="s">
        <v>102</v>
      </c>
      <c r="J63" s="44" t="s">
        <v>49</v>
      </c>
      <c r="K63" s="76">
        <v>13821.7</v>
      </c>
      <c r="L63" s="76">
        <v>13163.7</v>
      </c>
      <c r="M63" s="77">
        <v>13163.7</v>
      </c>
    </row>
    <row r="64" spans="1:13" s="39" customFormat="1" ht="40.5" x14ac:dyDescent="0.25">
      <c r="A64" s="49">
        <v>46</v>
      </c>
      <c r="B64" s="38" t="s">
        <v>83</v>
      </c>
      <c r="C64" s="38" t="s">
        <v>93</v>
      </c>
      <c r="D64" s="38" t="s">
        <v>63</v>
      </c>
      <c r="E64" s="38" t="s">
        <v>247</v>
      </c>
      <c r="F64" s="38" t="s">
        <v>57</v>
      </c>
      <c r="G64" s="38" t="s">
        <v>60</v>
      </c>
      <c r="H64" s="38" t="s">
        <v>61</v>
      </c>
      <c r="I64" s="38" t="s">
        <v>102</v>
      </c>
      <c r="J64" s="46" t="s">
        <v>246</v>
      </c>
      <c r="K64" s="79">
        <f>+K66</f>
        <v>1085.2</v>
      </c>
      <c r="L64" s="79">
        <f>+L66</f>
        <v>0</v>
      </c>
      <c r="M64" s="80">
        <f>+M66</f>
        <v>0</v>
      </c>
    </row>
    <row r="65" spans="1:13" s="39" customFormat="1" ht="18" customHeight="1" x14ac:dyDescent="0.2">
      <c r="A65" s="49">
        <v>47</v>
      </c>
      <c r="B65" s="38" t="s">
        <v>83</v>
      </c>
      <c r="C65" s="38" t="s">
        <v>93</v>
      </c>
      <c r="D65" s="38" t="s">
        <v>63</v>
      </c>
      <c r="E65" s="38" t="s">
        <v>228</v>
      </c>
      <c r="F65" s="38" t="s">
        <v>100</v>
      </c>
      <c r="G65" s="38" t="s">
        <v>78</v>
      </c>
      <c r="H65" s="38" t="s">
        <v>61</v>
      </c>
      <c r="I65" s="38" t="s">
        <v>102</v>
      </c>
      <c r="J65" s="63" t="s">
        <v>378</v>
      </c>
      <c r="K65" s="79">
        <f>K66</f>
        <v>1085.2</v>
      </c>
      <c r="L65" s="79">
        <f>L66</f>
        <v>0</v>
      </c>
      <c r="M65" s="80">
        <f>M66</f>
        <v>0</v>
      </c>
    </row>
    <row r="66" spans="1:13" ht="57.6" customHeight="1" x14ac:dyDescent="0.2">
      <c r="A66" s="49">
        <v>48</v>
      </c>
      <c r="B66" s="38" t="s">
        <v>83</v>
      </c>
      <c r="C66" s="38" t="s">
        <v>93</v>
      </c>
      <c r="D66" s="38" t="s">
        <v>63</v>
      </c>
      <c r="E66" s="38" t="s">
        <v>228</v>
      </c>
      <c r="F66" s="38" t="s">
        <v>100</v>
      </c>
      <c r="G66" s="38" t="s">
        <v>78</v>
      </c>
      <c r="H66" s="38" t="s">
        <v>377</v>
      </c>
      <c r="I66" s="38" t="s">
        <v>102</v>
      </c>
      <c r="J66" s="57" t="s">
        <v>347</v>
      </c>
      <c r="K66" s="76">
        <v>1085.2</v>
      </c>
      <c r="L66" s="76">
        <f>986.009-986.009</f>
        <v>0</v>
      </c>
      <c r="M66" s="77">
        <f>986.009-986.009</f>
        <v>0</v>
      </c>
    </row>
    <row r="67" spans="1:13" ht="27" x14ac:dyDescent="0.25">
      <c r="A67" s="49">
        <v>49</v>
      </c>
      <c r="B67" s="38" t="s">
        <v>57</v>
      </c>
      <c r="C67" s="38" t="s">
        <v>93</v>
      </c>
      <c r="D67" s="38" t="s">
        <v>63</v>
      </c>
      <c r="E67" s="38" t="s">
        <v>94</v>
      </c>
      <c r="F67" s="38" t="s">
        <v>57</v>
      </c>
      <c r="G67" s="38" t="s">
        <v>60</v>
      </c>
      <c r="H67" s="38" t="s">
        <v>61</v>
      </c>
      <c r="I67" s="38" t="s">
        <v>102</v>
      </c>
      <c r="J67" s="46" t="s">
        <v>50</v>
      </c>
      <c r="K67" s="79">
        <f>K68+K70</f>
        <v>355.41</v>
      </c>
      <c r="L67" s="79">
        <f t="shared" ref="L67:M67" si="5">L68+L70</f>
        <v>386.2</v>
      </c>
      <c r="M67" s="79">
        <f t="shared" si="5"/>
        <v>406.09999999999997</v>
      </c>
    </row>
    <row r="68" spans="1:13" ht="38.25" x14ac:dyDescent="0.2">
      <c r="A68" s="49">
        <v>50</v>
      </c>
      <c r="B68" s="38" t="s">
        <v>57</v>
      </c>
      <c r="C68" s="38" t="s">
        <v>93</v>
      </c>
      <c r="D68" s="38" t="s">
        <v>63</v>
      </c>
      <c r="E68" s="38" t="s">
        <v>94</v>
      </c>
      <c r="F68" s="38" t="s">
        <v>97</v>
      </c>
      <c r="G68" s="38" t="s">
        <v>60</v>
      </c>
      <c r="H68" s="38" t="s">
        <v>61</v>
      </c>
      <c r="I68" s="38" t="s">
        <v>102</v>
      </c>
      <c r="J68" s="44" t="s">
        <v>51</v>
      </c>
      <c r="K68" s="76">
        <f>K69</f>
        <v>12.61</v>
      </c>
      <c r="L68" s="76">
        <f>L69</f>
        <v>11.2</v>
      </c>
      <c r="M68" s="77">
        <f>M69</f>
        <v>11.2</v>
      </c>
    </row>
    <row r="69" spans="1:13" ht="76.5" x14ac:dyDescent="0.2">
      <c r="A69" s="49">
        <v>51</v>
      </c>
      <c r="B69" s="38" t="s">
        <v>83</v>
      </c>
      <c r="C69" s="38" t="s">
        <v>93</v>
      </c>
      <c r="D69" s="38" t="s">
        <v>63</v>
      </c>
      <c r="E69" s="38" t="s">
        <v>94</v>
      </c>
      <c r="F69" s="38" t="s">
        <v>97</v>
      </c>
      <c r="G69" s="38" t="s">
        <v>78</v>
      </c>
      <c r="H69" s="38" t="s">
        <v>98</v>
      </c>
      <c r="I69" s="38" t="s">
        <v>102</v>
      </c>
      <c r="J69" s="47" t="s">
        <v>52</v>
      </c>
      <c r="K69" s="76">
        <v>12.61</v>
      </c>
      <c r="L69" s="76">
        <v>11.2</v>
      </c>
      <c r="M69" s="77">
        <v>11.2</v>
      </c>
    </row>
    <row r="70" spans="1:13" ht="51" x14ac:dyDescent="0.2">
      <c r="A70" s="49">
        <v>52</v>
      </c>
      <c r="B70" s="38" t="s">
        <v>83</v>
      </c>
      <c r="C70" s="38" t="s">
        <v>93</v>
      </c>
      <c r="D70" s="38" t="s">
        <v>63</v>
      </c>
      <c r="E70" s="38" t="s">
        <v>95</v>
      </c>
      <c r="F70" s="38" t="s">
        <v>96</v>
      </c>
      <c r="G70" s="38" t="s">
        <v>60</v>
      </c>
      <c r="H70" s="38" t="s">
        <v>61</v>
      </c>
      <c r="I70" s="38" t="s">
        <v>102</v>
      </c>
      <c r="J70" s="44" t="s">
        <v>216</v>
      </c>
      <c r="K70" s="76">
        <f>K71</f>
        <v>342.8</v>
      </c>
      <c r="L70" s="76">
        <f>L71</f>
        <v>375</v>
      </c>
      <c r="M70" s="77">
        <f>M71</f>
        <v>394.9</v>
      </c>
    </row>
    <row r="71" spans="1:13" ht="51" x14ac:dyDescent="0.2">
      <c r="A71" s="49">
        <v>53</v>
      </c>
      <c r="B71" s="38" t="s">
        <v>83</v>
      </c>
      <c r="C71" s="38" t="s">
        <v>93</v>
      </c>
      <c r="D71" s="38" t="s">
        <v>63</v>
      </c>
      <c r="E71" s="38" t="s">
        <v>95</v>
      </c>
      <c r="F71" s="38" t="s">
        <v>96</v>
      </c>
      <c r="G71" s="38" t="s">
        <v>78</v>
      </c>
      <c r="H71" s="38" t="s">
        <v>61</v>
      </c>
      <c r="I71" s="38" t="s">
        <v>102</v>
      </c>
      <c r="J71" s="44" t="s">
        <v>208</v>
      </c>
      <c r="K71" s="76">
        <v>342.8</v>
      </c>
      <c r="L71" s="76">
        <v>375</v>
      </c>
      <c r="M71" s="77">
        <v>394.9</v>
      </c>
    </row>
    <row r="72" spans="1:13" ht="14.45" customHeight="1" x14ac:dyDescent="0.2">
      <c r="A72" s="49">
        <v>54</v>
      </c>
      <c r="B72" s="38" t="s">
        <v>57</v>
      </c>
      <c r="C72" s="38" t="s">
        <v>93</v>
      </c>
      <c r="D72" s="38" t="s">
        <v>63</v>
      </c>
      <c r="E72" s="38" t="s">
        <v>99</v>
      </c>
      <c r="F72" s="38" t="s">
        <v>57</v>
      </c>
      <c r="G72" s="38" t="s">
        <v>60</v>
      </c>
      <c r="H72" s="38" t="s">
        <v>61</v>
      </c>
      <c r="I72" s="38" t="s">
        <v>102</v>
      </c>
      <c r="J72" s="58" t="s">
        <v>53</v>
      </c>
      <c r="K72" s="79">
        <f>K73</f>
        <v>10930.329329999999</v>
      </c>
      <c r="L72" s="79">
        <f t="shared" ref="L72:M72" si="6">L73</f>
        <v>4574.7209999999995</v>
      </c>
      <c r="M72" s="79">
        <f t="shared" si="6"/>
        <v>4514.7209999999995</v>
      </c>
    </row>
    <row r="73" spans="1:13" ht="25.5" x14ac:dyDescent="0.2">
      <c r="A73" s="49">
        <v>55</v>
      </c>
      <c r="B73" s="38" t="s">
        <v>57</v>
      </c>
      <c r="C73" s="38" t="s">
        <v>93</v>
      </c>
      <c r="D73" s="38" t="s">
        <v>63</v>
      </c>
      <c r="E73" s="38" t="s">
        <v>101</v>
      </c>
      <c r="F73" s="38" t="s">
        <v>100</v>
      </c>
      <c r="G73" s="38" t="s">
        <v>60</v>
      </c>
      <c r="H73" s="38" t="s">
        <v>61</v>
      </c>
      <c r="I73" s="38" t="s">
        <v>102</v>
      </c>
      <c r="J73" s="44" t="s">
        <v>54</v>
      </c>
      <c r="K73" s="76">
        <f>K74</f>
        <v>10930.329329999999</v>
      </c>
      <c r="L73" s="76">
        <f t="shared" ref="L73:M73" si="7">L74</f>
        <v>4574.7209999999995</v>
      </c>
      <c r="M73" s="76">
        <f t="shared" si="7"/>
        <v>4514.7209999999995</v>
      </c>
    </row>
    <row r="74" spans="1:13" ht="25.5" x14ac:dyDescent="0.2">
      <c r="A74" s="49">
        <v>56</v>
      </c>
      <c r="B74" s="38" t="s">
        <v>57</v>
      </c>
      <c r="C74" s="38" t="s">
        <v>93</v>
      </c>
      <c r="D74" s="38" t="s">
        <v>63</v>
      </c>
      <c r="E74" s="38" t="s">
        <v>101</v>
      </c>
      <c r="F74" s="38" t="s">
        <v>100</v>
      </c>
      <c r="G74" s="38" t="s">
        <v>78</v>
      </c>
      <c r="H74" s="38" t="s">
        <v>61</v>
      </c>
      <c r="I74" s="38" t="s">
        <v>102</v>
      </c>
      <c r="J74" s="44" t="s">
        <v>55</v>
      </c>
      <c r="K74" s="76">
        <f>K75+K76+K77+K78+K79+K80+K81+K82</f>
        <v>10930.329329999999</v>
      </c>
      <c r="L74" s="76">
        <f t="shared" ref="L74:M74" si="8">L75+L76+L77+L78+L79+L80+L81+L82</f>
        <v>4574.7209999999995</v>
      </c>
      <c r="M74" s="76">
        <f t="shared" si="8"/>
        <v>4514.7209999999995</v>
      </c>
    </row>
    <row r="75" spans="1:13" ht="51" x14ac:dyDescent="0.2">
      <c r="A75" s="49">
        <v>57</v>
      </c>
      <c r="B75" s="38" t="s">
        <v>57</v>
      </c>
      <c r="C75" s="38" t="s">
        <v>93</v>
      </c>
      <c r="D75" s="38" t="s">
        <v>63</v>
      </c>
      <c r="E75" s="38" t="s">
        <v>101</v>
      </c>
      <c r="F75" s="38" t="s">
        <v>100</v>
      </c>
      <c r="G75" s="38" t="s">
        <v>78</v>
      </c>
      <c r="H75" s="38" t="s">
        <v>103</v>
      </c>
      <c r="I75" s="38" t="s">
        <v>102</v>
      </c>
      <c r="J75" s="44" t="s">
        <v>217</v>
      </c>
      <c r="K75" s="76">
        <f>4321.486+600-210</f>
        <v>4711.4859999999999</v>
      </c>
      <c r="L75" s="76">
        <v>4273.5209999999997</v>
      </c>
      <c r="M75" s="77">
        <v>4213.5209999999997</v>
      </c>
    </row>
    <row r="76" spans="1:13" ht="51" x14ac:dyDescent="0.2">
      <c r="A76" s="64">
        <v>58</v>
      </c>
      <c r="B76" s="65" t="s">
        <v>83</v>
      </c>
      <c r="C76" s="65" t="s">
        <v>93</v>
      </c>
      <c r="D76" s="65" t="s">
        <v>63</v>
      </c>
      <c r="E76" s="65" t="s">
        <v>101</v>
      </c>
      <c r="F76" s="65" t="s">
        <v>100</v>
      </c>
      <c r="G76" s="65" t="s">
        <v>78</v>
      </c>
      <c r="H76" s="65" t="s">
        <v>104</v>
      </c>
      <c r="I76" s="65" t="s">
        <v>102</v>
      </c>
      <c r="J76" s="48" t="s">
        <v>4</v>
      </c>
      <c r="K76" s="76">
        <v>301.2</v>
      </c>
      <c r="L76" s="76">
        <v>301.2</v>
      </c>
      <c r="M76" s="77">
        <v>301.2</v>
      </c>
    </row>
    <row r="77" spans="1:13" ht="38.25" x14ac:dyDescent="0.2">
      <c r="A77" s="64">
        <v>59</v>
      </c>
      <c r="B77" s="65" t="s">
        <v>83</v>
      </c>
      <c r="C77" s="65" t="s">
        <v>93</v>
      </c>
      <c r="D77" s="65" t="s">
        <v>63</v>
      </c>
      <c r="E77" s="65" t="s">
        <v>101</v>
      </c>
      <c r="F77" s="65" t="s">
        <v>100</v>
      </c>
      <c r="G77" s="65" t="s">
        <v>78</v>
      </c>
      <c r="H77" s="65" t="s">
        <v>254</v>
      </c>
      <c r="I77" s="65" t="s">
        <v>102</v>
      </c>
      <c r="J77" s="66" t="s">
        <v>255</v>
      </c>
      <c r="K77" s="76">
        <v>13</v>
      </c>
      <c r="L77" s="76">
        <v>0</v>
      </c>
      <c r="M77" s="77">
        <v>0</v>
      </c>
    </row>
    <row r="78" spans="1:13" ht="51" x14ac:dyDescent="0.2">
      <c r="A78" s="64">
        <v>60</v>
      </c>
      <c r="B78" s="65" t="s">
        <v>83</v>
      </c>
      <c r="C78" s="65" t="s">
        <v>93</v>
      </c>
      <c r="D78" s="65" t="s">
        <v>63</v>
      </c>
      <c r="E78" s="65" t="s">
        <v>101</v>
      </c>
      <c r="F78" s="65" t="s">
        <v>100</v>
      </c>
      <c r="G78" s="65" t="s">
        <v>78</v>
      </c>
      <c r="H78" s="65" t="s">
        <v>379</v>
      </c>
      <c r="I78" s="65" t="s">
        <v>102</v>
      </c>
      <c r="J78" s="48" t="s">
        <v>337</v>
      </c>
      <c r="K78" s="76">
        <v>90</v>
      </c>
      <c r="L78" s="76">
        <v>0</v>
      </c>
      <c r="M78" s="77">
        <v>0</v>
      </c>
    </row>
    <row r="79" spans="1:13" ht="63.75" x14ac:dyDescent="0.2">
      <c r="A79" s="64">
        <v>61</v>
      </c>
      <c r="B79" s="65" t="s">
        <v>83</v>
      </c>
      <c r="C79" s="65" t="s">
        <v>93</v>
      </c>
      <c r="D79" s="65" t="s">
        <v>63</v>
      </c>
      <c r="E79" s="65" t="s">
        <v>101</v>
      </c>
      <c r="F79" s="65" t="s">
        <v>100</v>
      </c>
      <c r="G79" s="65" t="s">
        <v>78</v>
      </c>
      <c r="H79" s="65" t="s">
        <v>229</v>
      </c>
      <c r="I79" s="65" t="s">
        <v>102</v>
      </c>
      <c r="J79" s="48" t="s">
        <v>225</v>
      </c>
      <c r="K79" s="83">
        <v>2000</v>
      </c>
      <c r="L79" s="83">
        <v>0</v>
      </c>
      <c r="M79" s="84">
        <v>0</v>
      </c>
    </row>
    <row r="80" spans="1:13" ht="63.75" x14ac:dyDescent="0.2">
      <c r="A80" s="49">
        <v>62</v>
      </c>
      <c r="B80" s="38" t="s">
        <v>83</v>
      </c>
      <c r="C80" s="38" t="s">
        <v>93</v>
      </c>
      <c r="D80" s="38" t="s">
        <v>63</v>
      </c>
      <c r="E80" s="38" t="s">
        <v>101</v>
      </c>
      <c r="F80" s="38" t="s">
        <v>100</v>
      </c>
      <c r="G80" s="38" t="s">
        <v>78</v>
      </c>
      <c r="H80" s="38" t="s">
        <v>285</v>
      </c>
      <c r="I80" s="38" t="s">
        <v>102</v>
      </c>
      <c r="J80" s="48" t="s">
        <v>339</v>
      </c>
      <c r="K80" s="83">
        <v>2386.63</v>
      </c>
      <c r="L80" s="83">
        <v>0</v>
      </c>
      <c r="M80" s="84">
        <v>0</v>
      </c>
    </row>
    <row r="81" spans="1:13" ht="76.5" x14ac:dyDescent="0.2">
      <c r="A81" s="49">
        <v>63</v>
      </c>
      <c r="B81" s="38" t="s">
        <v>83</v>
      </c>
      <c r="C81" s="38" t="s">
        <v>93</v>
      </c>
      <c r="D81" s="38" t="s">
        <v>63</v>
      </c>
      <c r="E81" s="38" t="s">
        <v>101</v>
      </c>
      <c r="F81" s="38" t="s">
        <v>100</v>
      </c>
      <c r="G81" s="38" t="s">
        <v>78</v>
      </c>
      <c r="H81" s="38" t="s">
        <v>380</v>
      </c>
      <c r="I81" s="38" t="s">
        <v>102</v>
      </c>
      <c r="J81" s="48" t="s">
        <v>338</v>
      </c>
      <c r="K81" s="83">
        <v>509.68</v>
      </c>
      <c r="L81" s="83">
        <v>0</v>
      </c>
      <c r="M81" s="84">
        <v>0</v>
      </c>
    </row>
    <row r="82" spans="1:13" ht="51" x14ac:dyDescent="0.2">
      <c r="A82" s="49">
        <v>64</v>
      </c>
      <c r="B82" s="38" t="s">
        <v>83</v>
      </c>
      <c r="C82" s="38" t="s">
        <v>93</v>
      </c>
      <c r="D82" s="38" t="s">
        <v>63</v>
      </c>
      <c r="E82" s="38" t="s">
        <v>101</v>
      </c>
      <c r="F82" s="38" t="s">
        <v>100</v>
      </c>
      <c r="G82" s="38" t="s">
        <v>78</v>
      </c>
      <c r="H82" s="38" t="s">
        <v>365</v>
      </c>
      <c r="I82" s="38" t="s">
        <v>102</v>
      </c>
      <c r="J82" s="48" t="s">
        <v>332</v>
      </c>
      <c r="K82" s="76">
        <v>918.33333000000005</v>
      </c>
      <c r="L82" s="76">
        <v>0</v>
      </c>
      <c r="M82" s="77">
        <v>0</v>
      </c>
    </row>
    <row r="83" spans="1:13" ht="25.5" x14ac:dyDescent="0.2">
      <c r="A83" s="64">
        <v>65</v>
      </c>
      <c r="B83" s="65" t="s">
        <v>83</v>
      </c>
      <c r="C83" s="65" t="s">
        <v>93</v>
      </c>
      <c r="D83" s="65" t="s">
        <v>85</v>
      </c>
      <c r="E83" s="65" t="s">
        <v>60</v>
      </c>
      <c r="F83" s="65" t="s">
        <v>57</v>
      </c>
      <c r="G83" s="65" t="s">
        <v>60</v>
      </c>
      <c r="H83" s="65" t="s">
        <v>61</v>
      </c>
      <c r="I83" s="65" t="s">
        <v>57</v>
      </c>
      <c r="J83" s="67" t="s">
        <v>340</v>
      </c>
      <c r="K83" s="85">
        <f>K85</f>
        <v>1500</v>
      </c>
      <c r="L83" s="85">
        <f>L85</f>
        <v>0</v>
      </c>
      <c r="M83" s="86">
        <f>M85</f>
        <v>0</v>
      </c>
    </row>
    <row r="84" spans="1:13" ht="38.25" x14ac:dyDescent="0.2">
      <c r="A84" s="64">
        <v>66</v>
      </c>
      <c r="B84" s="65" t="s">
        <v>83</v>
      </c>
      <c r="C84" s="65" t="s">
        <v>93</v>
      </c>
      <c r="D84" s="65" t="s">
        <v>85</v>
      </c>
      <c r="E84" s="65" t="s">
        <v>88</v>
      </c>
      <c r="F84" s="65" t="s">
        <v>57</v>
      </c>
      <c r="G84" s="65" t="s">
        <v>78</v>
      </c>
      <c r="H84" s="65" t="s">
        <v>61</v>
      </c>
      <c r="I84" s="65" t="s">
        <v>102</v>
      </c>
      <c r="J84" s="48" t="s">
        <v>381</v>
      </c>
      <c r="K84" s="83">
        <f>K85</f>
        <v>1500</v>
      </c>
      <c r="L84" s="83">
        <f>L85</f>
        <v>0</v>
      </c>
      <c r="M84" s="83">
        <f>M85</f>
        <v>0</v>
      </c>
    </row>
    <row r="85" spans="1:13" ht="38.25" x14ac:dyDescent="0.2">
      <c r="A85" s="64">
        <v>67</v>
      </c>
      <c r="B85" s="65" t="s">
        <v>83</v>
      </c>
      <c r="C85" s="65" t="s">
        <v>93</v>
      </c>
      <c r="D85" s="65" t="s">
        <v>85</v>
      </c>
      <c r="E85" s="65" t="s">
        <v>88</v>
      </c>
      <c r="F85" s="65" t="s">
        <v>341</v>
      </c>
      <c r="G85" s="65" t="s">
        <v>78</v>
      </c>
      <c r="H85" s="65" t="s">
        <v>61</v>
      </c>
      <c r="I85" s="65" t="s">
        <v>102</v>
      </c>
      <c r="J85" s="48" t="s">
        <v>342</v>
      </c>
      <c r="K85" s="83">
        <v>1500</v>
      </c>
      <c r="L85" s="83">
        <v>0</v>
      </c>
      <c r="M85" s="84">
        <v>0</v>
      </c>
    </row>
    <row r="86" spans="1:13" ht="102" x14ac:dyDescent="0.2">
      <c r="A86" s="64">
        <v>68</v>
      </c>
      <c r="B86" s="65" t="s">
        <v>83</v>
      </c>
      <c r="C86" s="65" t="s">
        <v>93</v>
      </c>
      <c r="D86" s="65" t="s">
        <v>343</v>
      </c>
      <c r="E86" s="65" t="s">
        <v>60</v>
      </c>
      <c r="F86" s="65" t="s">
        <v>57</v>
      </c>
      <c r="G86" s="65" t="s">
        <v>60</v>
      </c>
      <c r="H86" s="65" t="s">
        <v>61</v>
      </c>
      <c r="I86" s="65" t="s">
        <v>102</v>
      </c>
      <c r="J86" s="67" t="s">
        <v>344</v>
      </c>
      <c r="K86" s="85">
        <f>K88</f>
        <v>6.5192399999999999</v>
      </c>
      <c r="L86" s="85">
        <v>0</v>
      </c>
      <c r="M86" s="86">
        <v>0</v>
      </c>
    </row>
    <row r="87" spans="1:13" ht="89.25" x14ac:dyDescent="0.2">
      <c r="A87" s="64">
        <v>69</v>
      </c>
      <c r="B87" s="65" t="s">
        <v>83</v>
      </c>
      <c r="C87" s="65" t="s">
        <v>93</v>
      </c>
      <c r="D87" s="65" t="s">
        <v>343</v>
      </c>
      <c r="E87" s="65" t="s">
        <v>60</v>
      </c>
      <c r="F87" s="65" t="s">
        <v>57</v>
      </c>
      <c r="G87" s="65" t="s">
        <v>78</v>
      </c>
      <c r="H87" s="65" t="s">
        <v>61</v>
      </c>
      <c r="I87" s="65" t="s">
        <v>102</v>
      </c>
      <c r="J87" s="68" t="s">
        <v>382</v>
      </c>
      <c r="K87" s="83">
        <f>K88</f>
        <v>6.5192399999999999</v>
      </c>
      <c r="L87" s="83">
        <f t="shared" ref="L87:M87" si="9">L88</f>
        <v>0</v>
      </c>
      <c r="M87" s="83">
        <f t="shared" si="9"/>
        <v>0</v>
      </c>
    </row>
    <row r="88" spans="1:13" ht="63.75" x14ac:dyDescent="0.2">
      <c r="A88" s="64">
        <v>70</v>
      </c>
      <c r="B88" s="65" t="s">
        <v>83</v>
      </c>
      <c r="C88" s="65" t="s">
        <v>93</v>
      </c>
      <c r="D88" s="65" t="s">
        <v>343</v>
      </c>
      <c r="E88" s="65" t="s">
        <v>345</v>
      </c>
      <c r="F88" s="65" t="s">
        <v>65</v>
      </c>
      <c r="G88" s="65" t="s">
        <v>78</v>
      </c>
      <c r="H88" s="65" t="s">
        <v>61</v>
      </c>
      <c r="I88" s="65" t="s">
        <v>102</v>
      </c>
      <c r="J88" s="40" t="s">
        <v>346</v>
      </c>
      <c r="K88" s="83">
        <v>6.5192399999999999</v>
      </c>
      <c r="L88" s="83">
        <v>0</v>
      </c>
      <c r="M88" s="83">
        <v>0</v>
      </c>
    </row>
    <row r="89" spans="1:13" x14ac:dyDescent="0.2">
      <c r="A89" s="49">
        <v>71</v>
      </c>
      <c r="B89" s="50"/>
      <c r="C89" s="50"/>
      <c r="D89" s="50"/>
      <c r="E89" s="50"/>
      <c r="F89" s="50"/>
      <c r="G89" s="50"/>
      <c r="H89" s="50"/>
      <c r="I89" s="50"/>
      <c r="J89" s="37" t="s">
        <v>56</v>
      </c>
      <c r="K89" s="79">
        <f>+K59+K19</f>
        <v>29596.878570000001</v>
      </c>
      <c r="L89" s="79">
        <f>+L59+L19</f>
        <v>19921.521000000001</v>
      </c>
      <c r="M89" s="79">
        <f>+M59+M19</f>
        <v>20117.221000000001</v>
      </c>
    </row>
    <row r="90" spans="1:13" x14ac:dyDescent="0.2">
      <c r="A90" s="41"/>
    </row>
    <row r="92" spans="1:13" x14ac:dyDescent="0.2">
      <c r="K92" s="42"/>
    </row>
  </sheetData>
  <mergeCells count="18">
    <mergeCell ref="J2:M2"/>
    <mergeCell ref="J4:M4"/>
    <mergeCell ref="J5:M5"/>
    <mergeCell ref="J6:M6"/>
    <mergeCell ref="J10:M10"/>
    <mergeCell ref="L8:M8"/>
    <mergeCell ref="L16:L17"/>
    <mergeCell ref="M16:M17"/>
    <mergeCell ref="A13:M13"/>
    <mergeCell ref="A14:M14"/>
    <mergeCell ref="B15:I15"/>
    <mergeCell ref="J15:J17"/>
    <mergeCell ref="K15:M15"/>
    <mergeCell ref="A16:A17"/>
    <mergeCell ref="B16:B17"/>
    <mergeCell ref="C16:G16"/>
    <mergeCell ref="H16:I16"/>
    <mergeCell ref="K16:K17"/>
  </mergeCells>
  <pageMargins left="0.11811023622047245" right="0.11811023622047245" top="0.15748031496062992" bottom="0.15748031496062992" header="0.31496062992125984" footer="0.31496062992125984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opLeftCell="A2" zoomScaleSheetLayoutView="100" workbookViewId="0">
      <selection activeCell="I32" sqref="I1:J1048576"/>
    </sheetView>
  </sheetViews>
  <sheetFormatPr defaultRowHeight="15" x14ac:dyDescent="0.25"/>
  <cols>
    <col min="1" max="1" width="5.42578125" style="3" customWidth="1"/>
    <col min="2" max="2" width="47.5703125" style="3" customWidth="1"/>
    <col min="3" max="3" width="6" style="87" customWidth="1"/>
    <col min="4" max="4" width="6.28515625" style="87" customWidth="1"/>
    <col min="5" max="6" width="15.85546875" style="92" customWidth="1"/>
    <col min="7" max="7" width="15.5703125" style="92" customWidth="1"/>
    <col min="8" max="8" width="9.42578125" style="3" hidden="1" customWidth="1"/>
    <col min="9" max="11" width="9.140625" style="3"/>
    <col min="12" max="12" width="27.85546875" style="3" customWidth="1"/>
    <col min="13" max="16384" width="9.140625" style="3"/>
  </cols>
  <sheetData>
    <row r="1" spans="1:8" ht="73.5" hidden="1" customHeight="1" x14ac:dyDescent="0.25">
      <c r="E1" s="221" t="s">
        <v>283</v>
      </c>
      <c r="F1" s="221"/>
      <c r="G1" s="221"/>
    </row>
    <row r="2" spans="1:8" ht="18" customHeight="1" x14ac:dyDescent="0.25">
      <c r="E2" s="220" t="s">
        <v>358</v>
      </c>
      <c r="F2" s="220"/>
      <c r="G2" s="220"/>
      <c r="H2" s="220"/>
    </row>
    <row r="3" spans="1:8" ht="18" customHeight="1" x14ac:dyDescent="0.25">
      <c r="D3" s="220" t="s">
        <v>349</v>
      </c>
      <c r="E3" s="220"/>
      <c r="F3" s="220"/>
      <c r="G3" s="220"/>
      <c r="H3" s="88"/>
    </row>
    <row r="4" spans="1:8" ht="27.75" customHeight="1" x14ac:dyDescent="0.25">
      <c r="E4" s="220" t="s">
        <v>352</v>
      </c>
      <c r="F4" s="220"/>
      <c r="G4" s="220"/>
      <c r="H4" s="220"/>
    </row>
    <row r="5" spans="1:8" ht="27.75" customHeight="1" x14ac:dyDescent="0.25">
      <c r="C5" s="220" t="s">
        <v>355</v>
      </c>
      <c r="D5" s="220"/>
      <c r="E5" s="220"/>
      <c r="F5" s="220"/>
      <c r="G5" s="220"/>
      <c r="H5" s="220"/>
    </row>
    <row r="6" spans="1:8" ht="18" customHeight="1" x14ac:dyDescent="0.25">
      <c r="E6" s="220" t="s">
        <v>383</v>
      </c>
      <c r="F6" s="220"/>
      <c r="G6" s="220"/>
      <c r="H6" s="220"/>
    </row>
    <row r="7" spans="1:8" ht="13.5" customHeight="1" x14ac:dyDescent="0.25">
      <c r="E7" s="88"/>
      <c r="F7" s="89"/>
      <c r="G7" s="89"/>
      <c r="H7" s="89"/>
    </row>
    <row r="8" spans="1:8" ht="21.75" customHeight="1" x14ac:dyDescent="0.25">
      <c r="E8" s="90"/>
      <c r="F8" s="90"/>
      <c r="G8" s="220" t="s">
        <v>359</v>
      </c>
      <c r="H8" s="220"/>
    </row>
    <row r="9" spans="1:8" ht="12" customHeight="1" x14ac:dyDescent="0.25">
      <c r="E9" s="90"/>
      <c r="F9" s="88"/>
      <c r="G9" s="89" t="s">
        <v>354</v>
      </c>
      <c r="H9" s="89" t="s">
        <v>354</v>
      </c>
    </row>
    <row r="10" spans="1:8" ht="24" customHeight="1" x14ac:dyDescent="0.25">
      <c r="C10" s="220" t="s">
        <v>356</v>
      </c>
      <c r="D10" s="220"/>
      <c r="E10" s="220"/>
      <c r="F10" s="220"/>
      <c r="G10" s="220"/>
      <c r="H10" s="220"/>
    </row>
    <row r="11" spans="1:8" ht="24" customHeight="1" x14ac:dyDescent="0.25">
      <c r="E11" s="90"/>
      <c r="F11" s="88"/>
      <c r="G11" s="89" t="s">
        <v>357</v>
      </c>
      <c r="H11" s="89" t="s">
        <v>357</v>
      </c>
    </row>
    <row r="12" spans="1:8" ht="33.75" customHeight="1" x14ac:dyDescent="0.25">
      <c r="E12" s="91"/>
      <c r="F12" s="91"/>
      <c r="G12" s="91"/>
    </row>
    <row r="13" spans="1:8" ht="14.25" customHeight="1" x14ac:dyDescent="0.25">
      <c r="A13" s="222" t="s">
        <v>291</v>
      </c>
      <c r="B13" s="222"/>
      <c r="C13" s="222"/>
      <c r="D13" s="222"/>
      <c r="E13" s="222"/>
      <c r="F13" s="222"/>
      <c r="G13" s="222"/>
    </row>
    <row r="14" spans="1:8" ht="18.75" customHeight="1" x14ac:dyDescent="0.25">
      <c r="A14" s="222"/>
      <c r="B14" s="222"/>
      <c r="C14" s="222"/>
      <c r="D14" s="222"/>
      <c r="E14" s="222"/>
      <c r="F14" s="222"/>
      <c r="G14" s="222"/>
    </row>
    <row r="15" spans="1:8" x14ac:dyDescent="0.25">
      <c r="A15" s="222"/>
      <c r="B15" s="222"/>
      <c r="C15" s="222"/>
      <c r="D15" s="222"/>
      <c r="E15" s="222"/>
      <c r="F15" s="222"/>
      <c r="G15" s="222"/>
    </row>
    <row r="17" spans="1:9" ht="45" x14ac:dyDescent="0.25">
      <c r="A17" s="116" t="s">
        <v>5</v>
      </c>
      <c r="B17" s="116" t="s">
        <v>7</v>
      </c>
      <c r="C17" s="162" t="s">
        <v>105</v>
      </c>
      <c r="D17" s="162" t="s">
        <v>106</v>
      </c>
      <c r="E17" s="163" t="s">
        <v>292</v>
      </c>
      <c r="F17" s="163" t="s">
        <v>293</v>
      </c>
      <c r="G17" s="163" t="s">
        <v>294</v>
      </c>
    </row>
    <row r="18" spans="1:9" x14ac:dyDescent="0.25">
      <c r="A18" s="147">
        <v>1</v>
      </c>
      <c r="B18" s="146">
        <v>2</v>
      </c>
      <c r="C18" s="148">
        <v>3</v>
      </c>
      <c r="D18" s="148">
        <v>4</v>
      </c>
      <c r="E18" s="149">
        <v>5</v>
      </c>
      <c r="F18" s="149">
        <v>6</v>
      </c>
      <c r="G18" s="149">
        <v>7</v>
      </c>
    </row>
    <row r="19" spans="1:9" s="6" customFormat="1" ht="21" customHeight="1" x14ac:dyDescent="0.2">
      <c r="A19" s="150">
        <v>1</v>
      </c>
      <c r="B19" s="151" t="s">
        <v>107</v>
      </c>
      <c r="C19" s="152" t="s">
        <v>62</v>
      </c>
      <c r="D19" s="152"/>
      <c r="E19" s="153">
        <f>E20+E21+E22+E23+E24+E25</f>
        <v>15724.69385</v>
      </c>
      <c r="F19" s="153">
        <f>F20+F21+F22+F23+F24+F25</f>
        <v>11862.39515</v>
      </c>
      <c r="G19" s="153">
        <f>G20+G21+G22+G23+G24+G25</f>
        <v>16386.263149999999</v>
      </c>
      <c r="I19" s="13"/>
    </row>
    <row r="20" spans="1:9" s="94" customFormat="1" ht="48" customHeight="1" x14ac:dyDescent="0.25">
      <c r="A20" s="154">
        <v>2</v>
      </c>
      <c r="B20" s="155" t="s">
        <v>108</v>
      </c>
      <c r="C20" s="156" t="s">
        <v>62</v>
      </c>
      <c r="D20" s="156" t="s">
        <v>63</v>
      </c>
      <c r="E20" s="157">
        <f>2454.28875+109.60201</f>
        <v>2563.8907600000002</v>
      </c>
      <c r="F20" s="157">
        <v>1522.9275299999999</v>
      </c>
      <c r="G20" s="157">
        <v>1522.9275299999999</v>
      </c>
    </row>
    <row r="21" spans="1:9" s="94" customFormat="1" ht="62.25" customHeight="1" x14ac:dyDescent="0.25">
      <c r="A21" s="154">
        <v>3</v>
      </c>
      <c r="B21" s="155" t="s">
        <v>109</v>
      </c>
      <c r="C21" s="156" t="s">
        <v>62</v>
      </c>
      <c r="D21" s="156" t="s">
        <v>67</v>
      </c>
      <c r="E21" s="157">
        <v>4.9000000000000004</v>
      </c>
      <c r="F21" s="157">
        <v>0</v>
      </c>
      <c r="G21" s="157">
        <v>0</v>
      </c>
    </row>
    <row r="22" spans="1:9" s="94" customFormat="1" ht="63" customHeight="1" x14ac:dyDescent="0.25">
      <c r="A22" s="154">
        <v>4</v>
      </c>
      <c r="B22" s="155" t="s">
        <v>110</v>
      </c>
      <c r="C22" s="156" t="s">
        <v>62</v>
      </c>
      <c r="D22" s="156" t="s">
        <v>85</v>
      </c>
      <c r="E22" s="157">
        <f>8462.58414+219.43001</f>
        <v>8682.0141500000009</v>
      </c>
      <c r="F22" s="157">
        <v>8403.3619199999994</v>
      </c>
      <c r="G22" s="157">
        <f>8332.01392+4595.216</f>
        <v>12927.22992</v>
      </c>
    </row>
    <row r="23" spans="1:9" s="94" customFormat="1" ht="45.75" customHeight="1" x14ac:dyDescent="0.25">
      <c r="A23" s="154">
        <v>5</v>
      </c>
      <c r="B23" s="155" t="s">
        <v>111</v>
      </c>
      <c r="C23" s="156" t="s">
        <v>62</v>
      </c>
      <c r="D23" s="156" t="s">
        <v>76</v>
      </c>
      <c r="E23" s="157">
        <v>23.276</v>
      </c>
      <c r="F23" s="157">
        <v>0</v>
      </c>
      <c r="G23" s="157">
        <v>0</v>
      </c>
    </row>
    <row r="24" spans="1:9" s="94" customFormat="1" x14ac:dyDescent="0.25">
      <c r="A24" s="154">
        <v>6</v>
      </c>
      <c r="B24" s="155" t="s">
        <v>112</v>
      </c>
      <c r="C24" s="156" t="s">
        <v>62</v>
      </c>
      <c r="D24" s="156">
        <v>11</v>
      </c>
      <c r="E24" s="157">
        <v>0</v>
      </c>
      <c r="F24" s="157">
        <v>30</v>
      </c>
      <c r="G24" s="157">
        <v>30</v>
      </c>
    </row>
    <row r="25" spans="1:9" s="94" customFormat="1" x14ac:dyDescent="0.25">
      <c r="A25" s="154">
        <v>7</v>
      </c>
      <c r="B25" s="155" t="s">
        <v>113</v>
      </c>
      <c r="C25" s="156" t="s">
        <v>62</v>
      </c>
      <c r="D25" s="156">
        <v>13</v>
      </c>
      <c r="E25" s="157">
        <f>4674.40683-223.79389</f>
        <v>4450.61294</v>
      </c>
      <c r="F25" s="157">
        <f>35+1859.9057+11.2</f>
        <v>1906.1057000000001</v>
      </c>
      <c r="G25" s="157">
        <f>35+1859.9057+11.2</f>
        <v>1906.1057000000001</v>
      </c>
    </row>
    <row r="26" spans="1:9" s="6" customFormat="1" ht="14.25" x14ac:dyDescent="0.2">
      <c r="A26" s="150">
        <v>8</v>
      </c>
      <c r="B26" s="151" t="s">
        <v>114</v>
      </c>
      <c r="C26" s="152" t="s">
        <v>63</v>
      </c>
      <c r="D26" s="152"/>
      <c r="E26" s="153">
        <f>E27</f>
        <v>342.8</v>
      </c>
      <c r="F26" s="153">
        <f>F27</f>
        <v>375</v>
      </c>
      <c r="G26" s="153">
        <f>G27</f>
        <v>394.9</v>
      </c>
    </row>
    <row r="27" spans="1:9" s="94" customFormat="1" ht="19.5" customHeight="1" x14ac:dyDescent="0.25">
      <c r="A27" s="154">
        <v>9</v>
      </c>
      <c r="B27" s="155" t="s">
        <v>115</v>
      </c>
      <c r="C27" s="156" t="s">
        <v>63</v>
      </c>
      <c r="D27" s="156" t="s">
        <v>67</v>
      </c>
      <c r="E27" s="157">
        <v>342.8</v>
      </c>
      <c r="F27" s="157">
        <v>375</v>
      </c>
      <c r="G27" s="157">
        <v>394.9</v>
      </c>
    </row>
    <row r="28" spans="1:9" s="6" customFormat="1" ht="29.25" customHeight="1" x14ac:dyDescent="0.2">
      <c r="A28" s="150">
        <v>10</v>
      </c>
      <c r="B28" s="151" t="s">
        <v>116</v>
      </c>
      <c r="C28" s="152" t="s">
        <v>67</v>
      </c>
      <c r="D28" s="152"/>
      <c r="E28" s="153">
        <f>E29</f>
        <v>317.053</v>
      </c>
      <c r="F28" s="153">
        <f>F29</f>
        <v>317.24199999999996</v>
      </c>
      <c r="G28" s="153">
        <f>G29</f>
        <v>317.24199999999996</v>
      </c>
    </row>
    <row r="29" spans="1:9" s="94" customFormat="1" ht="20.25" customHeight="1" x14ac:dyDescent="0.25">
      <c r="A29" s="154">
        <v>11</v>
      </c>
      <c r="B29" s="155" t="s">
        <v>117</v>
      </c>
      <c r="C29" s="156" t="s">
        <v>67</v>
      </c>
      <c r="D29" s="156">
        <v>10</v>
      </c>
      <c r="E29" s="157">
        <v>317.053</v>
      </c>
      <c r="F29" s="157">
        <f>16.042+301.2</f>
        <v>317.24199999999996</v>
      </c>
      <c r="G29" s="157">
        <f>16.042+301.2</f>
        <v>317.24199999999996</v>
      </c>
    </row>
    <row r="30" spans="1:9" s="6" customFormat="1" ht="18.75" customHeight="1" x14ac:dyDescent="0.2">
      <c r="A30" s="150">
        <v>12</v>
      </c>
      <c r="B30" s="151" t="s">
        <v>114</v>
      </c>
      <c r="C30" s="152" t="s">
        <v>85</v>
      </c>
      <c r="D30" s="152"/>
      <c r="E30" s="153">
        <f>E31</f>
        <v>2104.5598799999998</v>
      </c>
      <c r="F30" s="153">
        <f>F31</f>
        <v>451.22</v>
      </c>
      <c r="G30" s="153">
        <f>G31</f>
        <v>418.84699999999998</v>
      </c>
    </row>
    <row r="31" spans="1:9" s="94" customFormat="1" ht="19.5" customHeight="1" x14ac:dyDescent="0.25">
      <c r="A31" s="154">
        <v>13</v>
      </c>
      <c r="B31" s="155" t="s">
        <v>119</v>
      </c>
      <c r="C31" s="156" t="s">
        <v>85</v>
      </c>
      <c r="D31" s="156" t="s">
        <v>130</v>
      </c>
      <c r="E31" s="157">
        <f>2126.97801-22.41813</f>
        <v>2104.5598799999998</v>
      </c>
      <c r="F31" s="157">
        <f>373.8+77.42</f>
        <v>451.22</v>
      </c>
      <c r="G31" s="157">
        <f>377.5+41.347</f>
        <v>418.84699999999998</v>
      </c>
    </row>
    <row r="32" spans="1:9" s="6" customFormat="1" ht="19.5" customHeight="1" x14ac:dyDescent="0.2">
      <c r="A32" s="150">
        <v>14</v>
      </c>
      <c r="B32" s="151" t="s">
        <v>120</v>
      </c>
      <c r="C32" s="152" t="s">
        <v>88</v>
      </c>
      <c r="D32" s="152"/>
      <c r="E32" s="153">
        <f>+E33+E34+E35</f>
        <v>7058.0335699999996</v>
      </c>
      <c r="F32" s="153">
        <f>+F33+F34+F35</f>
        <v>1680.8838500000002</v>
      </c>
      <c r="G32" s="153">
        <f>+G33+G34+G35</f>
        <v>1470.7618500000001</v>
      </c>
    </row>
    <row r="33" spans="1:12" s="94" customFormat="1" x14ac:dyDescent="0.25">
      <c r="A33" s="154">
        <v>15</v>
      </c>
      <c r="B33" s="155" t="s">
        <v>204</v>
      </c>
      <c r="C33" s="156" t="s">
        <v>88</v>
      </c>
      <c r="D33" s="156" t="s">
        <v>62</v>
      </c>
      <c r="E33" s="157">
        <v>0</v>
      </c>
      <c r="F33" s="157">
        <v>200</v>
      </c>
      <c r="G33" s="157">
        <v>200</v>
      </c>
    </row>
    <row r="34" spans="1:12" s="94" customFormat="1" ht="19.5" customHeight="1" x14ac:dyDescent="0.25">
      <c r="A34" s="154">
        <v>16</v>
      </c>
      <c r="B34" s="155" t="s">
        <v>121</v>
      </c>
      <c r="C34" s="156" t="s">
        <v>88</v>
      </c>
      <c r="D34" s="156" t="s">
        <v>67</v>
      </c>
      <c r="E34" s="157">
        <f>7037.35357+6.9+13.78</f>
        <v>7058.0335699999996</v>
      </c>
      <c r="F34" s="157">
        <f>1216.22+43.72+220.94385</f>
        <v>1480.8838500000002</v>
      </c>
      <c r="G34" s="157">
        <f>1216.22+43.72+10.82185</f>
        <v>1270.7618500000001</v>
      </c>
    </row>
    <row r="35" spans="1:12" s="94" customFormat="1" ht="32.25" hidden="1" customHeight="1" thickBot="1" x14ac:dyDescent="0.3">
      <c r="A35" s="154">
        <v>17</v>
      </c>
      <c r="B35" s="155" t="s">
        <v>122</v>
      </c>
      <c r="C35" s="156" t="s">
        <v>88</v>
      </c>
      <c r="D35" s="156" t="s">
        <v>88</v>
      </c>
      <c r="E35" s="157">
        <v>0</v>
      </c>
      <c r="F35" s="157">
        <v>0</v>
      </c>
      <c r="G35" s="157">
        <v>0</v>
      </c>
    </row>
    <row r="36" spans="1:12" s="6" customFormat="1" ht="21.75" customHeight="1" x14ac:dyDescent="0.2">
      <c r="A36" s="150">
        <v>18</v>
      </c>
      <c r="B36" s="151" t="s">
        <v>123</v>
      </c>
      <c r="C36" s="152" t="s">
        <v>84</v>
      </c>
      <c r="D36" s="152"/>
      <c r="E36" s="153">
        <f>+E37</f>
        <v>5770.326</v>
      </c>
      <c r="F36" s="153">
        <f>+F37</f>
        <v>4595.2160000000003</v>
      </c>
      <c r="G36" s="153">
        <f>+G37</f>
        <v>0</v>
      </c>
    </row>
    <row r="37" spans="1:12" s="94" customFormat="1" x14ac:dyDescent="0.25">
      <c r="A37" s="154">
        <v>19</v>
      </c>
      <c r="B37" s="155" t="s">
        <v>124</v>
      </c>
      <c r="C37" s="156" t="s">
        <v>84</v>
      </c>
      <c r="D37" s="156" t="s">
        <v>62</v>
      </c>
      <c r="E37" s="157">
        <f>6070.326-300</f>
        <v>5770.326</v>
      </c>
      <c r="F37" s="157">
        <v>4595.2160000000003</v>
      </c>
      <c r="G37" s="157">
        <f>4595.216-4595.216</f>
        <v>0</v>
      </c>
    </row>
    <row r="38" spans="1:12" s="6" customFormat="1" ht="19.5" customHeight="1" x14ac:dyDescent="0.2">
      <c r="A38" s="150">
        <v>20</v>
      </c>
      <c r="B38" s="151" t="s">
        <v>125</v>
      </c>
      <c r="C38" s="152" t="s">
        <v>130</v>
      </c>
      <c r="D38" s="152"/>
      <c r="E38" s="153">
        <f>+E39</f>
        <v>0</v>
      </c>
      <c r="F38" s="153">
        <f>+F39</f>
        <v>3.5</v>
      </c>
      <c r="G38" s="153">
        <f>+G39</f>
        <v>3.5</v>
      </c>
    </row>
    <row r="39" spans="1:12" s="94" customFormat="1" ht="19.5" customHeight="1" x14ac:dyDescent="0.25">
      <c r="A39" s="154">
        <v>21</v>
      </c>
      <c r="B39" s="155" t="s">
        <v>126</v>
      </c>
      <c r="C39" s="156" t="s">
        <v>130</v>
      </c>
      <c r="D39" s="156" t="s">
        <v>130</v>
      </c>
      <c r="E39" s="157">
        <v>0</v>
      </c>
      <c r="F39" s="157">
        <v>3.5</v>
      </c>
      <c r="G39" s="157">
        <v>3.5</v>
      </c>
    </row>
    <row r="40" spans="1:12" s="6" customFormat="1" ht="20.25" customHeight="1" x14ac:dyDescent="0.2">
      <c r="A40" s="150">
        <v>22</v>
      </c>
      <c r="B40" s="151" t="s">
        <v>127</v>
      </c>
      <c r="C40" s="152">
        <v>10</v>
      </c>
      <c r="D40" s="152"/>
      <c r="E40" s="153">
        <f>+E41</f>
        <v>30</v>
      </c>
      <c r="F40" s="153">
        <v>10</v>
      </c>
      <c r="G40" s="153">
        <v>10</v>
      </c>
    </row>
    <row r="41" spans="1:12" s="94" customFormat="1" ht="15.75" customHeight="1" thickBot="1" x14ac:dyDescent="0.3">
      <c r="A41" s="154">
        <v>23</v>
      </c>
      <c r="B41" s="155" t="s">
        <v>180</v>
      </c>
      <c r="C41" s="156">
        <v>10</v>
      </c>
      <c r="D41" s="156" t="s">
        <v>67</v>
      </c>
      <c r="E41" s="157">
        <v>30</v>
      </c>
      <c r="F41" s="157">
        <v>10</v>
      </c>
      <c r="G41" s="157">
        <v>10</v>
      </c>
      <c r="L41" s="93"/>
    </row>
    <row r="42" spans="1:12" s="94" customFormat="1" ht="17.25" customHeight="1" x14ac:dyDescent="0.25">
      <c r="A42" s="150">
        <v>24</v>
      </c>
      <c r="B42" s="151" t="s">
        <v>222</v>
      </c>
      <c r="C42" s="152" t="s">
        <v>87</v>
      </c>
      <c r="D42" s="152"/>
      <c r="E42" s="153">
        <f>+E43</f>
        <v>239.31100000000001</v>
      </c>
      <c r="F42" s="153">
        <f>+F43</f>
        <v>145.21100000000001</v>
      </c>
      <c r="G42" s="153">
        <f>+G43</f>
        <v>145.21100000000001</v>
      </c>
      <c r="L42" s="95"/>
    </row>
    <row r="43" spans="1:12" s="94" customFormat="1" ht="17.25" customHeight="1" x14ac:dyDescent="0.25">
      <c r="A43" s="154">
        <v>25</v>
      </c>
      <c r="B43" s="155" t="s">
        <v>223</v>
      </c>
      <c r="C43" s="156" t="s">
        <v>87</v>
      </c>
      <c r="D43" s="156" t="s">
        <v>63</v>
      </c>
      <c r="E43" s="157">
        <v>239.31100000000001</v>
      </c>
      <c r="F43" s="157">
        <v>145.21100000000001</v>
      </c>
      <c r="G43" s="157">
        <v>145.21100000000001</v>
      </c>
      <c r="L43" s="95"/>
    </row>
    <row r="44" spans="1:12" s="6" customFormat="1" ht="18" customHeight="1" x14ac:dyDescent="0.2">
      <c r="A44" s="150">
        <v>26</v>
      </c>
      <c r="B44" s="151" t="s">
        <v>128</v>
      </c>
      <c r="C44" s="152"/>
      <c r="D44" s="152"/>
      <c r="E44" s="153"/>
      <c r="F44" s="153">
        <v>480.85300000000001</v>
      </c>
      <c r="G44" s="153">
        <v>970.49599999999998</v>
      </c>
    </row>
    <row r="45" spans="1:12" s="96" customFormat="1" ht="15" customHeight="1" x14ac:dyDescent="0.25">
      <c r="A45" s="158">
        <v>27</v>
      </c>
      <c r="B45" s="159" t="s">
        <v>129</v>
      </c>
      <c r="C45" s="160"/>
      <c r="D45" s="160"/>
      <c r="E45" s="161">
        <f>+E19+E26+E28+E30+E32+E36+E38+E40+E42</f>
        <v>31586.777300000002</v>
      </c>
      <c r="F45" s="161">
        <f>+F19+F26+F28+F30+F32+F36+F38+F40+F44+F42</f>
        <v>19921.521000000001</v>
      </c>
      <c r="G45" s="161">
        <f>+G19+G26+G28+G30+G32+G36+G38+G40+G44+G42</f>
        <v>20117.220999999998</v>
      </c>
    </row>
    <row r="47" spans="1:12" x14ac:dyDescent="0.25">
      <c r="H47" s="92"/>
    </row>
    <row r="48" spans="1:12" hidden="1" x14ac:dyDescent="0.25"/>
    <row r="49" hidden="1" x14ac:dyDescent="0.25"/>
  </sheetData>
  <autoFilter ref="A18:H46"/>
  <mergeCells count="9">
    <mergeCell ref="D3:G3"/>
    <mergeCell ref="C10:H10"/>
    <mergeCell ref="E1:G1"/>
    <mergeCell ref="A13:G15"/>
    <mergeCell ref="E2:H2"/>
    <mergeCell ref="E4:H4"/>
    <mergeCell ref="E6:H6"/>
    <mergeCell ref="G8:H8"/>
    <mergeCell ref="C5:H5"/>
  </mergeCells>
  <pageMargins left="0.56999999999999995" right="0.22" top="0.75" bottom="0.75" header="0.3" footer="0.3"/>
  <pageSetup paperSize="9" scale="75" orientation="portrait" r:id="rId1"/>
  <rowBreaks count="1" manualBreakCount="1">
    <brk id="4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4"/>
  <sheetViews>
    <sheetView topLeftCell="A155" zoomScaleSheetLayoutView="100" workbookViewId="0">
      <selection activeCell="H164" sqref="H164:L164"/>
    </sheetView>
  </sheetViews>
  <sheetFormatPr defaultRowHeight="15" x14ac:dyDescent="0.25"/>
  <cols>
    <col min="1" max="1" width="5.140625" style="4" customWidth="1"/>
    <col min="2" max="2" width="32.140625" style="3" customWidth="1"/>
    <col min="3" max="3" width="9.5703125" style="3" customWidth="1"/>
    <col min="4" max="4" width="3.85546875" style="87" customWidth="1"/>
    <col min="5" max="5" width="4.7109375" style="87" customWidth="1"/>
    <col min="6" max="6" width="12.42578125" style="3" customWidth="1"/>
    <col min="7" max="7" width="5.140625" style="3" customWidth="1"/>
    <col min="8" max="8" width="13.42578125" style="3" customWidth="1"/>
    <col min="9" max="9" width="13.5703125" style="3" customWidth="1"/>
    <col min="10" max="10" width="13.85546875" style="3" customWidth="1"/>
    <col min="11" max="11" width="11" style="3" bestFit="1" customWidth="1"/>
    <col min="12" max="12" width="10.5703125" style="3" bestFit="1" customWidth="1"/>
    <col min="13" max="16384" width="9.140625" style="3"/>
  </cols>
  <sheetData>
    <row r="1" spans="1:11" ht="78.75" hidden="1" customHeight="1" x14ac:dyDescent="0.25">
      <c r="G1" s="223" t="s">
        <v>286</v>
      </c>
      <c r="H1" s="223"/>
      <c r="I1" s="223"/>
      <c r="J1" s="223"/>
    </row>
    <row r="2" spans="1:11" ht="22.5" customHeight="1" x14ac:dyDescent="0.25">
      <c r="G2" s="97"/>
      <c r="H2" s="220" t="s">
        <v>360</v>
      </c>
      <c r="I2" s="220"/>
      <c r="J2" s="220"/>
      <c r="K2" s="220"/>
    </row>
    <row r="3" spans="1:11" ht="16.5" customHeight="1" x14ac:dyDescent="0.25">
      <c r="G3" s="97"/>
      <c r="H3" s="90"/>
      <c r="I3" s="89"/>
      <c r="J3" s="89"/>
      <c r="K3" s="89" t="s">
        <v>349</v>
      </c>
    </row>
    <row r="4" spans="1:11" ht="17.25" customHeight="1" x14ac:dyDescent="0.25">
      <c r="F4" s="220" t="s">
        <v>352</v>
      </c>
      <c r="G4" s="220"/>
      <c r="H4" s="220"/>
      <c r="I4" s="220"/>
      <c r="J4" s="220"/>
      <c r="K4" s="220"/>
    </row>
    <row r="5" spans="1:11" ht="26.25" customHeight="1" x14ac:dyDescent="0.25">
      <c r="F5" s="220" t="s">
        <v>355</v>
      </c>
      <c r="G5" s="220"/>
      <c r="H5" s="220"/>
      <c r="I5" s="220"/>
      <c r="J5" s="220"/>
      <c r="K5" s="220"/>
    </row>
    <row r="6" spans="1:11" ht="18.75" customHeight="1" x14ac:dyDescent="0.25">
      <c r="G6" s="97"/>
      <c r="H6" s="220" t="s">
        <v>383</v>
      </c>
      <c r="I6" s="220"/>
      <c r="J6" s="220"/>
      <c r="K6" s="220"/>
    </row>
    <row r="7" spans="1:11" ht="20.25" customHeight="1" x14ac:dyDescent="0.25">
      <c r="G7" s="97"/>
      <c r="H7" s="88"/>
      <c r="I7" s="89"/>
      <c r="J7" s="89"/>
      <c r="K7" s="89"/>
    </row>
    <row r="8" spans="1:11" ht="24.75" customHeight="1" x14ac:dyDescent="0.25">
      <c r="G8" s="97"/>
      <c r="H8" s="90"/>
      <c r="I8" s="90"/>
      <c r="J8" s="220" t="s">
        <v>361</v>
      </c>
      <c r="K8" s="220"/>
    </row>
    <row r="9" spans="1:11" ht="19.5" customHeight="1" x14ac:dyDescent="0.25">
      <c r="G9" s="97"/>
      <c r="H9" s="90"/>
      <c r="I9" s="88"/>
      <c r="J9" s="90"/>
      <c r="K9" s="89" t="s">
        <v>354</v>
      </c>
    </row>
    <row r="10" spans="1:11" ht="30" customHeight="1" x14ac:dyDescent="0.25">
      <c r="F10" s="220" t="s">
        <v>356</v>
      </c>
      <c r="G10" s="220"/>
      <c r="H10" s="220"/>
      <c r="I10" s="220"/>
      <c r="J10" s="220"/>
      <c r="K10" s="220"/>
    </row>
    <row r="11" spans="1:11" ht="15" customHeight="1" x14ac:dyDescent="0.25">
      <c r="G11" s="97"/>
      <c r="H11" s="90"/>
      <c r="I11" s="88"/>
      <c r="J11" s="89"/>
      <c r="K11" s="89" t="s">
        <v>357</v>
      </c>
    </row>
    <row r="12" spans="1:11" x14ac:dyDescent="0.25">
      <c r="G12" s="4"/>
      <c r="H12" s="4"/>
      <c r="I12" s="4"/>
      <c r="J12" s="4"/>
    </row>
    <row r="13" spans="1:11" x14ac:dyDescent="0.25">
      <c r="A13" s="224"/>
      <c r="B13" s="224"/>
      <c r="C13" s="224"/>
      <c r="D13" s="224"/>
      <c r="E13" s="224"/>
      <c r="F13" s="224"/>
      <c r="G13" s="224"/>
      <c r="H13" s="224"/>
      <c r="I13" s="224"/>
      <c r="J13" s="224"/>
    </row>
    <row r="14" spans="1:11" x14ac:dyDescent="0.25">
      <c r="A14" s="224"/>
      <c r="B14" s="224"/>
      <c r="C14" s="224"/>
      <c r="D14" s="224"/>
      <c r="E14" s="224"/>
      <c r="F14" s="224"/>
      <c r="G14" s="224"/>
      <c r="H14" s="224"/>
      <c r="I14" s="224"/>
      <c r="J14" s="224"/>
    </row>
    <row r="16" spans="1:11" ht="36.75" x14ac:dyDescent="0.25">
      <c r="A16" s="165" t="s">
        <v>5</v>
      </c>
      <c r="B16" s="166" t="s">
        <v>7</v>
      </c>
      <c r="C16" s="166" t="s">
        <v>6</v>
      </c>
      <c r="D16" s="167" t="s">
        <v>105</v>
      </c>
      <c r="E16" s="167" t="s">
        <v>106</v>
      </c>
      <c r="F16" s="166" t="s">
        <v>131</v>
      </c>
      <c r="G16" s="166" t="s">
        <v>132</v>
      </c>
      <c r="H16" s="166" t="s">
        <v>292</v>
      </c>
      <c r="I16" s="166" t="s">
        <v>281</v>
      </c>
      <c r="J16" s="166" t="s">
        <v>295</v>
      </c>
    </row>
    <row r="17" spans="1:12" ht="16.149999999999999" customHeight="1" x14ac:dyDescent="0.25">
      <c r="A17" s="165">
        <v>1</v>
      </c>
      <c r="B17" s="166">
        <v>2</v>
      </c>
      <c r="C17" s="166">
        <v>3</v>
      </c>
      <c r="D17" s="167" t="s">
        <v>252</v>
      </c>
      <c r="E17" s="167" t="s">
        <v>253</v>
      </c>
      <c r="F17" s="166">
        <v>6</v>
      </c>
      <c r="G17" s="166">
        <v>7</v>
      </c>
      <c r="H17" s="166">
        <v>8</v>
      </c>
      <c r="I17" s="166">
        <v>9</v>
      </c>
      <c r="J17" s="166">
        <v>10</v>
      </c>
    </row>
    <row r="18" spans="1:12" x14ac:dyDescent="0.25">
      <c r="A18" s="165"/>
      <c r="B18" s="166"/>
      <c r="C18" s="166"/>
      <c r="D18" s="167"/>
      <c r="E18" s="167"/>
      <c r="F18" s="166"/>
      <c r="G18" s="166"/>
      <c r="H18" s="166"/>
      <c r="I18" s="166"/>
      <c r="J18" s="166"/>
    </row>
    <row r="19" spans="1:12" ht="48" customHeight="1" x14ac:dyDescent="0.25">
      <c r="A19" s="165">
        <v>1</v>
      </c>
      <c r="B19" s="168" t="s">
        <v>2</v>
      </c>
      <c r="C19" s="169">
        <v>801</v>
      </c>
      <c r="D19" s="170"/>
      <c r="E19" s="170"/>
      <c r="F19" s="171"/>
      <c r="G19" s="171"/>
      <c r="H19" s="172">
        <f>H20+H70+H79+H86+H102+H124+H131+H138+H150</f>
        <v>31586.777300000005</v>
      </c>
      <c r="I19" s="172">
        <f>I20+I70+I79+I86+I102+I124+I131+I138+I150</f>
        <v>19440.668000000001</v>
      </c>
      <c r="J19" s="172">
        <f>J20+J70+J79+J86+J102+J124+J131+J138+J150</f>
        <v>19146.724999999999</v>
      </c>
    </row>
    <row r="20" spans="1:12" ht="21.75" customHeight="1" x14ac:dyDescent="0.25">
      <c r="A20" s="165">
        <v>2</v>
      </c>
      <c r="B20" s="168" t="s">
        <v>107</v>
      </c>
      <c r="C20" s="169">
        <v>801</v>
      </c>
      <c r="D20" s="173" t="s">
        <v>62</v>
      </c>
      <c r="E20" s="173" t="s">
        <v>60</v>
      </c>
      <c r="F20" s="174"/>
      <c r="G20" s="174"/>
      <c r="H20" s="175">
        <f>+H21++H33+H43+H49+H55+H27</f>
        <v>15724.693850000001</v>
      </c>
      <c r="I20" s="175">
        <f>+I21++I33+I43+I49+I55+I27</f>
        <v>11862.39515</v>
      </c>
      <c r="J20" s="175">
        <f>+J21++J33+J43+J49+J55+J27</f>
        <v>16386.263149999999</v>
      </c>
      <c r="L20" s="105"/>
    </row>
    <row r="21" spans="1:12" ht="48.75" customHeight="1" x14ac:dyDescent="0.25">
      <c r="A21" s="165">
        <v>3</v>
      </c>
      <c r="B21" s="176" t="s">
        <v>133</v>
      </c>
      <c r="C21" s="177">
        <v>801</v>
      </c>
      <c r="D21" s="178" t="s">
        <v>62</v>
      </c>
      <c r="E21" s="178" t="s">
        <v>63</v>
      </c>
      <c r="F21" s="177"/>
      <c r="G21" s="177"/>
      <c r="H21" s="179">
        <f>+H22</f>
        <v>2563.8907600000002</v>
      </c>
      <c r="I21" s="179">
        <f t="shared" ref="I21:J25" si="0">+I22</f>
        <v>1522.9275299999999</v>
      </c>
      <c r="J21" s="179">
        <f t="shared" si="0"/>
        <v>1522.9275299999999</v>
      </c>
      <c r="L21" s="105"/>
    </row>
    <row r="22" spans="1:12" ht="24.75" x14ac:dyDescent="0.25">
      <c r="A22" s="165">
        <v>4</v>
      </c>
      <c r="B22" s="180" t="s">
        <v>219</v>
      </c>
      <c r="C22" s="171">
        <v>801</v>
      </c>
      <c r="D22" s="181" t="s">
        <v>62</v>
      </c>
      <c r="E22" s="181" t="s">
        <v>63</v>
      </c>
      <c r="F22" s="174" t="s">
        <v>142</v>
      </c>
      <c r="G22" s="174"/>
      <c r="H22" s="182">
        <f>H23</f>
        <v>2563.8907600000002</v>
      </c>
      <c r="I22" s="182">
        <f t="shared" ref="I22:J22" si="1">I23</f>
        <v>1522.9275299999999</v>
      </c>
      <c r="J22" s="182">
        <f t="shared" si="1"/>
        <v>1522.9275299999999</v>
      </c>
      <c r="L22" s="105"/>
    </row>
    <row r="23" spans="1:12" ht="30.75" customHeight="1" x14ac:dyDescent="0.25">
      <c r="A23" s="165">
        <v>5</v>
      </c>
      <c r="B23" s="180" t="s">
        <v>335</v>
      </c>
      <c r="C23" s="171">
        <v>801</v>
      </c>
      <c r="D23" s="181" t="s">
        <v>62</v>
      </c>
      <c r="E23" s="181" t="s">
        <v>63</v>
      </c>
      <c r="F23" s="174" t="s">
        <v>134</v>
      </c>
      <c r="G23" s="174"/>
      <c r="H23" s="182">
        <f>H24</f>
        <v>2563.8907600000002</v>
      </c>
      <c r="I23" s="182">
        <f t="shared" ref="I23:J23" si="2">I24</f>
        <v>1522.9275299999999</v>
      </c>
      <c r="J23" s="182">
        <f t="shared" si="2"/>
        <v>1522.9275299999999</v>
      </c>
      <c r="L23" s="105"/>
    </row>
    <row r="24" spans="1:12" ht="27.75" customHeight="1" x14ac:dyDescent="0.25">
      <c r="A24" s="165">
        <v>6</v>
      </c>
      <c r="B24" s="180" t="s">
        <v>135</v>
      </c>
      <c r="C24" s="171">
        <v>801</v>
      </c>
      <c r="D24" s="181" t="s">
        <v>62</v>
      </c>
      <c r="E24" s="181" t="s">
        <v>63</v>
      </c>
      <c r="F24" s="174" t="s">
        <v>136</v>
      </c>
      <c r="G24" s="174"/>
      <c r="H24" s="182">
        <f>+H25</f>
        <v>2563.8907600000002</v>
      </c>
      <c r="I24" s="182">
        <f t="shared" si="0"/>
        <v>1522.9275299999999</v>
      </c>
      <c r="J24" s="182">
        <f t="shared" si="0"/>
        <v>1522.9275299999999</v>
      </c>
      <c r="L24" s="105"/>
    </row>
    <row r="25" spans="1:12" ht="80.25" customHeight="1" x14ac:dyDescent="0.25">
      <c r="A25" s="165">
        <v>7</v>
      </c>
      <c r="B25" s="180" t="s">
        <v>137</v>
      </c>
      <c r="C25" s="171">
        <v>801</v>
      </c>
      <c r="D25" s="170" t="s">
        <v>62</v>
      </c>
      <c r="E25" s="170" t="s">
        <v>63</v>
      </c>
      <c r="F25" s="174" t="s">
        <v>136</v>
      </c>
      <c r="G25" s="171">
        <v>100</v>
      </c>
      <c r="H25" s="183">
        <f>+H26</f>
        <v>2563.8907600000002</v>
      </c>
      <c r="I25" s="183">
        <f t="shared" si="0"/>
        <v>1522.9275299999999</v>
      </c>
      <c r="J25" s="183">
        <f t="shared" si="0"/>
        <v>1522.9275299999999</v>
      </c>
      <c r="L25" s="105"/>
    </row>
    <row r="26" spans="1:12" ht="35.25" customHeight="1" x14ac:dyDescent="0.25">
      <c r="A26" s="165">
        <v>8</v>
      </c>
      <c r="B26" s="180" t="s">
        <v>138</v>
      </c>
      <c r="C26" s="171">
        <v>801</v>
      </c>
      <c r="D26" s="170" t="s">
        <v>62</v>
      </c>
      <c r="E26" s="170" t="s">
        <v>63</v>
      </c>
      <c r="F26" s="174" t="s">
        <v>136</v>
      </c>
      <c r="G26" s="171">
        <v>120</v>
      </c>
      <c r="H26" s="183">
        <f>2454.28875+109.60201</f>
        <v>2563.8907600000002</v>
      </c>
      <c r="I26" s="183">
        <v>1522.9275299999999</v>
      </c>
      <c r="J26" s="183">
        <v>1522.9275299999999</v>
      </c>
      <c r="L26" s="105"/>
    </row>
    <row r="27" spans="1:12" ht="70.5" customHeight="1" x14ac:dyDescent="0.25">
      <c r="A27" s="165">
        <v>9</v>
      </c>
      <c r="B27" s="176" t="s">
        <v>109</v>
      </c>
      <c r="C27" s="177">
        <v>801</v>
      </c>
      <c r="D27" s="178" t="s">
        <v>62</v>
      </c>
      <c r="E27" s="178" t="s">
        <v>67</v>
      </c>
      <c r="F27" s="177"/>
      <c r="G27" s="177"/>
      <c r="H27" s="179">
        <f>+H28</f>
        <v>4.9000000000000004</v>
      </c>
      <c r="I27" s="179">
        <f t="shared" ref="I27:J31" si="3">+I28</f>
        <v>0</v>
      </c>
      <c r="J27" s="179">
        <f t="shared" si="3"/>
        <v>0</v>
      </c>
      <c r="L27" s="105"/>
    </row>
    <row r="28" spans="1:12" ht="24.75" x14ac:dyDescent="0.25">
      <c r="A28" s="165">
        <v>10</v>
      </c>
      <c r="B28" s="180" t="s">
        <v>219</v>
      </c>
      <c r="C28" s="171">
        <v>801</v>
      </c>
      <c r="D28" s="181" t="s">
        <v>62</v>
      </c>
      <c r="E28" s="181" t="s">
        <v>67</v>
      </c>
      <c r="F28" s="174" t="s">
        <v>142</v>
      </c>
      <c r="G28" s="174"/>
      <c r="H28" s="182">
        <f>H29</f>
        <v>4.9000000000000004</v>
      </c>
      <c r="I28" s="182">
        <f t="shared" ref="I28:J28" si="4">I29</f>
        <v>0</v>
      </c>
      <c r="J28" s="182">
        <f t="shared" si="4"/>
        <v>0</v>
      </c>
      <c r="L28" s="105"/>
    </row>
    <row r="29" spans="1:12" ht="39" customHeight="1" x14ac:dyDescent="0.25">
      <c r="A29" s="165">
        <v>11</v>
      </c>
      <c r="B29" s="180" t="s">
        <v>335</v>
      </c>
      <c r="C29" s="171">
        <v>801</v>
      </c>
      <c r="D29" s="181" t="s">
        <v>62</v>
      </c>
      <c r="E29" s="181" t="s">
        <v>67</v>
      </c>
      <c r="F29" s="174" t="s">
        <v>134</v>
      </c>
      <c r="G29" s="174"/>
      <c r="H29" s="182">
        <f>H30</f>
        <v>4.9000000000000004</v>
      </c>
      <c r="I29" s="182">
        <f t="shared" ref="I29:J29" si="5">I30</f>
        <v>0</v>
      </c>
      <c r="J29" s="182">
        <f t="shared" si="5"/>
        <v>0</v>
      </c>
      <c r="L29" s="105"/>
    </row>
    <row r="30" spans="1:12" ht="45" customHeight="1" x14ac:dyDescent="0.25">
      <c r="A30" s="165">
        <v>12</v>
      </c>
      <c r="B30" s="180" t="s">
        <v>139</v>
      </c>
      <c r="C30" s="171">
        <v>801</v>
      </c>
      <c r="D30" s="181" t="s">
        <v>62</v>
      </c>
      <c r="E30" s="181" t="s">
        <v>67</v>
      </c>
      <c r="F30" s="174" t="s">
        <v>140</v>
      </c>
      <c r="G30" s="174"/>
      <c r="H30" s="182">
        <f>+H31</f>
        <v>4.9000000000000004</v>
      </c>
      <c r="I30" s="182">
        <f t="shared" si="3"/>
        <v>0</v>
      </c>
      <c r="J30" s="182">
        <f t="shared" si="3"/>
        <v>0</v>
      </c>
      <c r="L30" s="105"/>
    </row>
    <row r="31" spans="1:12" ht="78" customHeight="1" x14ac:dyDescent="0.25">
      <c r="A31" s="165">
        <v>13</v>
      </c>
      <c r="B31" s="180" t="s">
        <v>137</v>
      </c>
      <c r="C31" s="171">
        <v>801</v>
      </c>
      <c r="D31" s="170" t="s">
        <v>62</v>
      </c>
      <c r="E31" s="170" t="s">
        <v>67</v>
      </c>
      <c r="F31" s="174" t="s">
        <v>140</v>
      </c>
      <c r="G31" s="171">
        <v>100</v>
      </c>
      <c r="H31" s="183">
        <f>+H32</f>
        <v>4.9000000000000004</v>
      </c>
      <c r="I31" s="183">
        <f t="shared" si="3"/>
        <v>0</v>
      </c>
      <c r="J31" s="183">
        <f t="shared" si="3"/>
        <v>0</v>
      </c>
      <c r="L31" s="105"/>
    </row>
    <row r="32" spans="1:12" ht="60" customHeight="1" x14ac:dyDescent="0.25">
      <c r="A32" s="165">
        <v>14</v>
      </c>
      <c r="B32" s="180" t="s">
        <v>138</v>
      </c>
      <c r="C32" s="171">
        <v>801</v>
      </c>
      <c r="D32" s="170" t="s">
        <v>62</v>
      </c>
      <c r="E32" s="170" t="s">
        <v>67</v>
      </c>
      <c r="F32" s="174" t="s">
        <v>140</v>
      </c>
      <c r="G32" s="171">
        <v>120</v>
      </c>
      <c r="H32" s="183">
        <v>4.9000000000000004</v>
      </c>
      <c r="I32" s="183">
        <v>0</v>
      </c>
      <c r="J32" s="183">
        <v>0</v>
      </c>
      <c r="L32" s="105"/>
    </row>
    <row r="33" spans="1:12" ht="72.75" x14ac:dyDescent="0.25">
      <c r="A33" s="165">
        <v>15</v>
      </c>
      <c r="B33" s="176" t="s">
        <v>141</v>
      </c>
      <c r="C33" s="177">
        <v>801</v>
      </c>
      <c r="D33" s="184" t="s">
        <v>62</v>
      </c>
      <c r="E33" s="184" t="s">
        <v>85</v>
      </c>
      <c r="F33" s="185"/>
      <c r="G33" s="185"/>
      <c r="H33" s="186">
        <f>+H34</f>
        <v>8682.0141500000009</v>
      </c>
      <c r="I33" s="186">
        <f>+I34</f>
        <v>8403.3619199999994</v>
      </c>
      <c r="J33" s="186">
        <f>+J34</f>
        <v>12927.22992</v>
      </c>
      <c r="L33" s="105"/>
    </row>
    <row r="34" spans="1:12" ht="24.75" x14ac:dyDescent="0.25">
      <c r="A34" s="165">
        <v>16</v>
      </c>
      <c r="B34" s="180" t="s">
        <v>219</v>
      </c>
      <c r="C34" s="171">
        <v>801</v>
      </c>
      <c r="D34" s="184" t="s">
        <v>62</v>
      </c>
      <c r="E34" s="181" t="s">
        <v>85</v>
      </c>
      <c r="F34" s="174" t="s">
        <v>142</v>
      </c>
      <c r="G34" s="174"/>
      <c r="H34" s="182">
        <f t="shared" ref="H34:J35" si="6">H35</f>
        <v>8682.0141500000009</v>
      </c>
      <c r="I34" s="182">
        <f t="shared" si="6"/>
        <v>8403.3619199999994</v>
      </c>
      <c r="J34" s="182">
        <f t="shared" si="6"/>
        <v>12927.22992</v>
      </c>
      <c r="L34" s="105"/>
    </row>
    <row r="35" spans="1:12" ht="24.75" x14ac:dyDescent="0.25">
      <c r="A35" s="165">
        <v>17</v>
      </c>
      <c r="B35" s="180" t="s">
        <v>335</v>
      </c>
      <c r="C35" s="171">
        <v>801</v>
      </c>
      <c r="D35" s="184" t="s">
        <v>62</v>
      </c>
      <c r="E35" s="181" t="s">
        <v>85</v>
      </c>
      <c r="F35" s="174" t="s">
        <v>134</v>
      </c>
      <c r="G35" s="174"/>
      <c r="H35" s="182">
        <f>H36</f>
        <v>8682.0141500000009</v>
      </c>
      <c r="I35" s="182">
        <f t="shared" si="6"/>
        <v>8403.3619199999994</v>
      </c>
      <c r="J35" s="182">
        <f t="shared" si="6"/>
        <v>12927.22992</v>
      </c>
      <c r="L35" s="105"/>
    </row>
    <row r="36" spans="1:12" x14ac:dyDescent="0.25">
      <c r="A36" s="165">
        <v>18</v>
      </c>
      <c r="B36" s="180" t="s">
        <v>143</v>
      </c>
      <c r="C36" s="171">
        <v>801</v>
      </c>
      <c r="D36" s="184" t="s">
        <v>62</v>
      </c>
      <c r="E36" s="181" t="s">
        <v>85</v>
      </c>
      <c r="F36" s="174" t="s">
        <v>144</v>
      </c>
      <c r="G36" s="174"/>
      <c r="H36" s="182">
        <f>H37+H39+H41</f>
        <v>8682.0141500000009</v>
      </c>
      <c r="I36" s="182">
        <f>I37+I39+I41</f>
        <v>8403.3619199999994</v>
      </c>
      <c r="J36" s="182">
        <f>J37+J39+J41</f>
        <v>12927.22992</v>
      </c>
      <c r="L36" s="105"/>
    </row>
    <row r="37" spans="1:12" ht="81" customHeight="1" x14ac:dyDescent="0.25">
      <c r="A37" s="165">
        <v>19</v>
      </c>
      <c r="B37" s="180" t="s">
        <v>137</v>
      </c>
      <c r="C37" s="171">
        <v>801</v>
      </c>
      <c r="D37" s="184" t="s">
        <v>62</v>
      </c>
      <c r="E37" s="187" t="s">
        <v>85</v>
      </c>
      <c r="F37" s="174" t="s">
        <v>144</v>
      </c>
      <c r="G37" s="174">
        <v>100</v>
      </c>
      <c r="H37" s="182">
        <f>H38</f>
        <v>7340.1271399999996</v>
      </c>
      <c r="I37" s="182">
        <f>I38</f>
        <v>7017.8819199999998</v>
      </c>
      <c r="J37" s="182">
        <f>J38</f>
        <v>7017.8819199999998</v>
      </c>
      <c r="L37" s="105"/>
    </row>
    <row r="38" spans="1:12" ht="36.75" x14ac:dyDescent="0.25">
      <c r="A38" s="165">
        <v>20</v>
      </c>
      <c r="B38" s="180" t="s">
        <v>138</v>
      </c>
      <c r="C38" s="171">
        <v>801</v>
      </c>
      <c r="D38" s="184" t="s">
        <v>62</v>
      </c>
      <c r="E38" s="181" t="s">
        <v>85</v>
      </c>
      <c r="F38" s="174" t="s">
        <v>144</v>
      </c>
      <c r="G38" s="171">
        <v>120</v>
      </c>
      <c r="H38" s="183">
        <f>7069.68452+270.44262</f>
        <v>7340.1271399999996</v>
      </c>
      <c r="I38" s="183">
        <v>7017.8819199999998</v>
      </c>
      <c r="J38" s="183">
        <v>7017.8819199999998</v>
      </c>
      <c r="L38" s="105"/>
    </row>
    <row r="39" spans="1:12" x14ac:dyDescent="0.25">
      <c r="A39" s="165">
        <v>21</v>
      </c>
      <c r="B39" s="180" t="s">
        <v>243</v>
      </c>
      <c r="C39" s="171">
        <v>801</v>
      </c>
      <c r="D39" s="184" t="s">
        <v>62</v>
      </c>
      <c r="E39" s="187" t="s">
        <v>85</v>
      </c>
      <c r="F39" s="174" t="s">
        <v>144</v>
      </c>
      <c r="G39" s="174">
        <v>200</v>
      </c>
      <c r="H39" s="182">
        <f>H40</f>
        <v>1337.5730100000001</v>
      </c>
      <c r="I39" s="182">
        <f>I40</f>
        <v>1384.48</v>
      </c>
      <c r="J39" s="182">
        <f>J40</f>
        <v>5908.348</v>
      </c>
      <c r="L39" s="105"/>
    </row>
    <row r="40" spans="1:12" x14ac:dyDescent="0.25">
      <c r="A40" s="165">
        <v>22</v>
      </c>
      <c r="B40" s="180" t="s">
        <v>242</v>
      </c>
      <c r="C40" s="171">
        <v>801</v>
      </c>
      <c r="D40" s="181" t="s">
        <v>62</v>
      </c>
      <c r="E40" s="181" t="s">
        <v>85</v>
      </c>
      <c r="F40" s="174" t="s">
        <v>144</v>
      </c>
      <c r="G40" s="174">
        <v>240</v>
      </c>
      <c r="H40" s="182">
        <f>1388.58562-51.01261</f>
        <v>1337.5730100000001</v>
      </c>
      <c r="I40" s="182">
        <v>1384.48</v>
      </c>
      <c r="J40" s="182">
        <f>1313.132+4595.216</f>
        <v>5908.348</v>
      </c>
      <c r="L40" s="105"/>
    </row>
    <row r="41" spans="1:12" x14ac:dyDescent="0.25">
      <c r="A41" s="165">
        <v>23</v>
      </c>
      <c r="B41" s="180" t="s">
        <v>145</v>
      </c>
      <c r="C41" s="171">
        <v>801</v>
      </c>
      <c r="D41" s="181" t="s">
        <v>62</v>
      </c>
      <c r="E41" s="181" t="s">
        <v>85</v>
      </c>
      <c r="F41" s="174" t="s">
        <v>144</v>
      </c>
      <c r="G41" s="174">
        <v>800</v>
      </c>
      <c r="H41" s="182">
        <f>+H42</f>
        <v>4.3140000000000001</v>
      </c>
      <c r="I41" s="182">
        <f>+I42</f>
        <v>1</v>
      </c>
      <c r="J41" s="182">
        <f>+J42</f>
        <v>1</v>
      </c>
      <c r="L41" s="105"/>
    </row>
    <row r="42" spans="1:12" x14ac:dyDescent="0.25">
      <c r="A42" s="165">
        <v>24</v>
      </c>
      <c r="B42" s="180" t="s">
        <v>146</v>
      </c>
      <c r="C42" s="171">
        <v>801</v>
      </c>
      <c r="D42" s="181" t="s">
        <v>62</v>
      </c>
      <c r="E42" s="181" t="s">
        <v>85</v>
      </c>
      <c r="F42" s="174" t="s">
        <v>144</v>
      </c>
      <c r="G42" s="174">
        <v>850</v>
      </c>
      <c r="H42" s="182">
        <v>4.3140000000000001</v>
      </c>
      <c r="I42" s="182">
        <v>1</v>
      </c>
      <c r="J42" s="182">
        <v>1</v>
      </c>
      <c r="L42" s="105"/>
    </row>
    <row r="43" spans="1:12" ht="60.75" x14ac:dyDescent="0.25">
      <c r="A43" s="165">
        <v>25</v>
      </c>
      <c r="B43" s="176" t="s">
        <v>147</v>
      </c>
      <c r="C43" s="177">
        <v>801</v>
      </c>
      <c r="D43" s="184" t="s">
        <v>62</v>
      </c>
      <c r="E43" s="184" t="s">
        <v>76</v>
      </c>
      <c r="F43" s="185"/>
      <c r="G43" s="185"/>
      <c r="H43" s="186">
        <f>+H46</f>
        <v>23.276</v>
      </c>
      <c r="I43" s="186">
        <f>+I46</f>
        <v>0</v>
      </c>
      <c r="J43" s="186">
        <f>+J46</f>
        <v>0</v>
      </c>
      <c r="L43" s="105"/>
    </row>
    <row r="44" spans="1:12" ht="24.75" x14ac:dyDescent="0.25">
      <c r="A44" s="165">
        <v>26</v>
      </c>
      <c r="B44" s="180" t="s">
        <v>219</v>
      </c>
      <c r="C44" s="188">
        <v>801</v>
      </c>
      <c r="D44" s="181" t="s">
        <v>62</v>
      </c>
      <c r="E44" s="184" t="s">
        <v>76</v>
      </c>
      <c r="F44" s="185" t="s">
        <v>142</v>
      </c>
      <c r="G44" s="185"/>
      <c r="H44" s="186">
        <f>H45</f>
        <v>23.276</v>
      </c>
      <c r="I44" s="186">
        <f t="shared" ref="I44:J44" si="7">I45</f>
        <v>0</v>
      </c>
      <c r="J44" s="186">
        <f t="shared" si="7"/>
        <v>0</v>
      </c>
      <c r="L44" s="105"/>
    </row>
    <row r="45" spans="1:12" ht="39" customHeight="1" x14ac:dyDescent="0.25">
      <c r="A45" s="165">
        <v>27</v>
      </c>
      <c r="B45" s="180" t="s">
        <v>335</v>
      </c>
      <c r="C45" s="171">
        <v>801</v>
      </c>
      <c r="D45" s="181" t="s">
        <v>62</v>
      </c>
      <c r="E45" s="181" t="s">
        <v>76</v>
      </c>
      <c r="F45" s="174" t="s">
        <v>134</v>
      </c>
      <c r="G45" s="174"/>
      <c r="H45" s="182">
        <f>H46</f>
        <v>23.276</v>
      </c>
      <c r="I45" s="182">
        <f t="shared" ref="I45:J45" si="8">I46</f>
        <v>0</v>
      </c>
      <c r="J45" s="182">
        <f t="shared" si="8"/>
        <v>0</v>
      </c>
      <c r="L45" s="105"/>
    </row>
    <row r="46" spans="1:12" ht="91.15" customHeight="1" x14ac:dyDescent="0.25">
      <c r="A46" s="165">
        <v>28</v>
      </c>
      <c r="B46" s="180" t="s">
        <v>248</v>
      </c>
      <c r="C46" s="171">
        <v>801</v>
      </c>
      <c r="D46" s="181" t="s">
        <v>62</v>
      </c>
      <c r="E46" s="181" t="s">
        <v>76</v>
      </c>
      <c r="F46" s="174" t="s">
        <v>149</v>
      </c>
      <c r="G46" s="174"/>
      <c r="H46" s="182">
        <f t="shared" ref="H46:J47" si="9">+H47</f>
        <v>23.276</v>
      </c>
      <c r="I46" s="182">
        <f t="shared" si="9"/>
        <v>0</v>
      </c>
      <c r="J46" s="182">
        <f t="shared" si="9"/>
        <v>0</v>
      </c>
      <c r="L46" s="105"/>
    </row>
    <row r="47" spans="1:12" x14ac:dyDescent="0.25">
      <c r="A47" s="165">
        <v>29</v>
      </c>
      <c r="B47" s="180" t="s">
        <v>150</v>
      </c>
      <c r="C47" s="171">
        <v>801</v>
      </c>
      <c r="D47" s="184" t="s">
        <v>62</v>
      </c>
      <c r="E47" s="181" t="s">
        <v>76</v>
      </c>
      <c r="F47" s="174" t="s">
        <v>149</v>
      </c>
      <c r="G47" s="174">
        <v>500</v>
      </c>
      <c r="H47" s="182">
        <f t="shared" si="9"/>
        <v>23.276</v>
      </c>
      <c r="I47" s="182">
        <f t="shared" si="9"/>
        <v>0</v>
      </c>
      <c r="J47" s="182">
        <f t="shared" si="9"/>
        <v>0</v>
      </c>
      <c r="L47" s="105"/>
    </row>
    <row r="48" spans="1:12" x14ac:dyDescent="0.25">
      <c r="A48" s="165">
        <v>30</v>
      </c>
      <c r="B48" s="180" t="s">
        <v>53</v>
      </c>
      <c r="C48" s="171">
        <v>801</v>
      </c>
      <c r="D48" s="181" t="s">
        <v>62</v>
      </c>
      <c r="E48" s="181" t="s">
        <v>76</v>
      </c>
      <c r="F48" s="174" t="s">
        <v>149</v>
      </c>
      <c r="G48" s="174">
        <v>540</v>
      </c>
      <c r="H48" s="182">
        <v>23.276</v>
      </c>
      <c r="I48" s="182">
        <v>0</v>
      </c>
      <c r="J48" s="182">
        <v>0</v>
      </c>
      <c r="L48" s="105"/>
    </row>
    <row r="49" spans="1:12" x14ac:dyDescent="0.25">
      <c r="A49" s="165">
        <v>31</v>
      </c>
      <c r="B49" s="176" t="s">
        <v>218</v>
      </c>
      <c r="C49" s="177">
        <v>801</v>
      </c>
      <c r="D49" s="184" t="s">
        <v>62</v>
      </c>
      <c r="E49" s="184">
        <v>11</v>
      </c>
      <c r="F49" s="185"/>
      <c r="G49" s="185"/>
      <c r="H49" s="186">
        <f>H50</f>
        <v>0</v>
      </c>
      <c r="I49" s="186">
        <f t="shared" ref="I49:J50" si="10">I50</f>
        <v>30</v>
      </c>
      <c r="J49" s="186">
        <f t="shared" si="10"/>
        <v>30</v>
      </c>
      <c r="L49" s="105"/>
    </row>
    <row r="50" spans="1:12" ht="24.75" x14ac:dyDescent="0.25">
      <c r="A50" s="165">
        <v>32</v>
      </c>
      <c r="B50" s="180" t="s">
        <v>219</v>
      </c>
      <c r="C50" s="171">
        <v>801</v>
      </c>
      <c r="D50" s="181" t="s">
        <v>62</v>
      </c>
      <c r="E50" s="181">
        <v>11</v>
      </c>
      <c r="F50" s="174" t="s">
        <v>142</v>
      </c>
      <c r="G50" s="174"/>
      <c r="H50" s="182">
        <f>H51</f>
        <v>0</v>
      </c>
      <c r="I50" s="182">
        <f t="shared" si="10"/>
        <v>30</v>
      </c>
      <c r="J50" s="182">
        <f t="shared" si="10"/>
        <v>30</v>
      </c>
      <c r="L50" s="105"/>
    </row>
    <row r="51" spans="1:12" x14ac:dyDescent="0.25">
      <c r="A51" s="165">
        <v>33</v>
      </c>
      <c r="B51" s="180" t="s">
        <v>319</v>
      </c>
      <c r="C51" s="171">
        <v>801</v>
      </c>
      <c r="D51" s="181" t="s">
        <v>62</v>
      </c>
      <c r="E51" s="181">
        <v>11</v>
      </c>
      <c r="F51" s="174" t="s">
        <v>151</v>
      </c>
      <c r="G51" s="174"/>
      <c r="H51" s="182">
        <f>H52</f>
        <v>0</v>
      </c>
      <c r="I51" s="182">
        <f t="shared" ref="I51:J51" si="11">I52</f>
        <v>30</v>
      </c>
      <c r="J51" s="182">
        <f t="shared" si="11"/>
        <v>30</v>
      </c>
      <c r="L51" s="105"/>
    </row>
    <row r="52" spans="1:12" ht="36.75" x14ac:dyDescent="0.25">
      <c r="A52" s="165">
        <v>34</v>
      </c>
      <c r="B52" s="180" t="s">
        <v>152</v>
      </c>
      <c r="C52" s="171">
        <v>801</v>
      </c>
      <c r="D52" s="181" t="s">
        <v>62</v>
      </c>
      <c r="E52" s="181">
        <v>11</v>
      </c>
      <c r="F52" s="174" t="s">
        <v>153</v>
      </c>
      <c r="G52" s="174"/>
      <c r="H52" s="182">
        <f>H53</f>
        <v>0</v>
      </c>
      <c r="I52" s="182">
        <f t="shared" ref="I52:J52" si="12">I53</f>
        <v>30</v>
      </c>
      <c r="J52" s="182">
        <f t="shared" si="12"/>
        <v>30</v>
      </c>
      <c r="L52" s="105"/>
    </row>
    <row r="53" spans="1:12" x14ac:dyDescent="0.25">
      <c r="A53" s="165">
        <v>35</v>
      </c>
      <c r="B53" s="180" t="s">
        <v>145</v>
      </c>
      <c r="C53" s="171">
        <v>801</v>
      </c>
      <c r="D53" s="181" t="s">
        <v>62</v>
      </c>
      <c r="E53" s="181">
        <v>11</v>
      </c>
      <c r="F53" s="174" t="s">
        <v>153</v>
      </c>
      <c r="G53" s="174">
        <v>800</v>
      </c>
      <c r="H53" s="182">
        <f>H54</f>
        <v>0</v>
      </c>
      <c r="I53" s="182">
        <f t="shared" ref="I53:J53" si="13">I54</f>
        <v>30</v>
      </c>
      <c r="J53" s="182">
        <f t="shared" si="13"/>
        <v>30</v>
      </c>
      <c r="L53" s="105"/>
    </row>
    <row r="54" spans="1:12" x14ac:dyDescent="0.25">
      <c r="A54" s="165">
        <v>36</v>
      </c>
      <c r="B54" s="180" t="s">
        <v>154</v>
      </c>
      <c r="C54" s="171">
        <v>801</v>
      </c>
      <c r="D54" s="181" t="s">
        <v>62</v>
      </c>
      <c r="E54" s="181">
        <v>11</v>
      </c>
      <c r="F54" s="174" t="s">
        <v>153</v>
      </c>
      <c r="G54" s="174">
        <v>870</v>
      </c>
      <c r="H54" s="182">
        <v>0</v>
      </c>
      <c r="I54" s="182">
        <v>30</v>
      </c>
      <c r="J54" s="182">
        <v>30</v>
      </c>
      <c r="L54" s="105"/>
    </row>
    <row r="55" spans="1:12" x14ac:dyDescent="0.25">
      <c r="A55" s="165">
        <v>37</v>
      </c>
      <c r="B55" s="176" t="s">
        <v>113</v>
      </c>
      <c r="C55" s="177">
        <v>801</v>
      </c>
      <c r="D55" s="184" t="s">
        <v>62</v>
      </c>
      <c r="E55" s="184">
        <v>13</v>
      </c>
      <c r="F55" s="185"/>
      <c r="G55" s="185"/>
      <c r="H55" s="186">
        <f>H56</f>
        <v>4450.61294</v>
      </c>
      <c r="I55" s="186">
        <f t="shared" ref="I55:J55" si="14">I56</f>
        <v>1906.1057000000001</v>
      </c>
      <c r="J55" s="186">
        <f t="shared" si="14"/>
        <v>1906.1057000000001</v>
      </c>
      <c r="L55" s="105"/>
    </row>
    <row r="56" spans="1:12" ht="24.75" x14ac:dyDescent="0.25">
      <c r="A56" s="165">
        <v>38</v>
      </c>
      <c r="B56" s="180" t="s">
        <v>219</v>
      </c>
      <c r="C56" s="171">
        <v>801</v>
      </c>
      <c r="D56" s="181" t="s">
        <v>62</v>
      </c>
      <c r="E56" s="181">
        <v>13</v>
      </c>
      <c r="F56" s="174" t="s">
        <v>142</v>
      </c>
      <c r="G56" s="174"/>
      <c r="H56" s="182">
        <f>H57+H66</f>
        <v>4450.61294</v>
      </c>
      <c r="I56" s="182">
        <f t="shared" ref="I56:J56" si="15">I57+I66</f>
        <v>1906.1057000000001</v>
      </c>
      <c r="J56" s="182">
        <f t="shared" si="15"/>
        <v>1906.1057000000001</v>
      </c>
      <c r="L56" s="105"/>
    </row>
    <row r="57" spans="1:12" ht="39" customHeight="1" x14ac:dyDescent="0.25">
      <c r="A57" s="165">
        <v>39</v>
      </c>
      <c r="B57" s="180" t="s">
        <v>335</v>
      </c>
      <c r="C57" s="171">
        <v>801</v>
      </c>
      <c r="D57" s="181" t="s">
        <v>62</v>
      </c>
      <c r="E57" s="181" t="s">
        <v>220</v>
      </c>
      <c r="F57" s="174" t="s">
        <v>134</v>
      </c>
      <c r="G57" s="174"/>
      <c r="H57" s="182">
        <f>H58+H63</f>
        <v>4438.0029400000003</v>
      </c>
      <c r="I57" s="182">
        <f t="shared" ref="I57:J57" si="16">I58+I63</f>
        <v>1894.9057</v>
      </c>
      <c r="J57" s="182">
        <f t="shared" si="16"/>
        <v>1894.9057</v>
      </c>
      <c r="L57" s="105"/>
    </row>
    <row r="58" spans="1:12" ht="48.75" x14ac:dyDescent="0.25">
      <c r="A58" s="165">
        <v>40</v>
      </c>
      <c r="B58" s="180" t="s">
        <v>155</v>
      </c>
      <c r="C58" s="171">
        <v>801</v>
      </c>
      <c r="D58" s="181" t="s">
        <v>62</v>
      </c>
      <c r="E58" s="181">
        <v>13</v>
      </c>
      <c r="F58" s="174" t="s">
        <v>156</v>
      </c>
      <c r="G58" s="174"/>
      <c r="H58" s="182">
        <f>H59+H61</f>
        <v>2187.3542300000004</v>
      </c>
      <c r="I58" s="182">
        <f t="shared" ref="I58:J58" si="17">I59+I61</f>
        <v>1859.9057</v>
      </c>
      <c r="J58" s="182">
        <f t="shared" si="17"/>
        <v>1859.9057</v>
      </c>
      <c r="L58" s="105"/>
    </row>
    <row r="59" spans="1:12" ht="72.75" x14ac:dyDescent="0.25">
      <c r="A59" s="165">
        <v>41</v>
      </c>
      <c r="B59" s="180" t="s">
        <v>137</v>
      </c>
      <c r="C59" s="171">
        <v>801</v>
      </c>
      <c r="D59" s="181" t="s">
        <v>62</v>
      </c>
      <c r="E59" s="181">
        <v>13</v>
      </c>
      <c r="F59" s="174" t="s">
        <v>156</v>
      </c>
      <c r="G59" s="174">
        <v>100</v>
      </c>
      <c r="H59" s="182">
        <f>+H60</f>
        <v>1789.9202300000002</v>
      </c>
      <c r="I59" s="182">
        <f>+I60</f>
        <v>1859.9057</v>
      </c>
      <c r="J59" s="182">
        <f>+J60</f>
        <v>1859.9057</v>
      </c>
      <c r="L59" s="105"/>
    </row>
    <row r="60" spans="1:12" ht="24.75" x14ac:dyDescent="0.25">
      <c r="A60" s="165">
        <v>42</v>
      </c>
      <c r="B60" s="189" t="s">
        <v>158</v>
      </c>
      <c r="C60" s="171">
        <v>801</v>
      </c>
      <c r="D60" s="181" t="s">
        <v>62</v>
      </c>
      <c r="E60" s="181">
        <v>13</v>
      </c>
      <c r="F60" s="174" t="s">
        <v>156</v>
      </c>
      <c r="G60" s="171">
        <v>110</v>
      </c>
      <c r="H60" s="182">
        <f>2016.6057-226.68547</f>
        <v>1789.9202300000002</v>
      </c>
      <c r="I60" s="182">
        <v>1859.9057</v>
      </c>
      <c r="J60" s="182">
        <v>1859.9057</v>
      </c>
      <c r="L60" s="105"/>
    </row>
    <row r="61" spans="1:12" x14ac:dyDescent="0.25">
      <c r="A61" s="165">
        <v>43</v>
      </c>
      <c r="B61" s="180" t="s">
        <v>243</v>
      </c>
      <c r="C61" s="171">
        <v>801</v>
      </c>
      <c r="D61" s="181" t="s">
        <v>62</v>
      </c>
      <c r="E61" s="181">
        <v>13</v>
      </c>
      <c r="F61" s="174" t="s">
        <v>156</v>
      </c>
      <c r="G61" s="174">
        <v>200</v>
      </c>
      <c r="H61" s="182">
        <f>+H62</f>
        <v>397.43400000000003</v>
      </c>
      <c r="I61" s="182">
        <f>+I62</f>
        <v>0</v>
      </c>
      <c r="J61" s="182">
        <f>+J62</f>
        <v>0</v>
      </c>
      <c r="L61" s="105"/>
    </row>
    <row r="62" spans="1:12" x14ac:dyDescent="0.25">
      <c r="A62" s="165">
        <v>44</v>
      </c>
      <c r="B62" s="180" t="s">
        <v>242</v>
      </c>
      <c r="C62" s="171">
        <v>801</v>
      </c>
      <c r="D62" s="181" t="s">
        <v>62</v>
      </c>
      <c r="E62" s="181">
        <v>13</v>
      </c>
      <c r="F62" s="174" t="s">
        <v>156</v>
      </c>
      <c r="G62" s="174">
        <v>240</v>
      </c>
      <c r="H62" s="182">
        <f>388.9+0.189+8.345</f>
        <v>397.43400000000003</v>
      </c>
      <c r="I62" s="182">
        <v>0</v>
      </c>
      <c r="J62" s="182">
        <v>0</v>
      </c>
      <c r="L62" s="143"/>
    </row>
    <row r="63" spans="1:12" ht="61.9" customHeight="1" x14ac:dyDescent="0.25">
      <c r="A63" s="165">
        <v>45</v>
      </c>
      <c r="B63" s="180" t="s">
        <v>240</v>
      </c>
      <c r="C63" s="171">
        <v>801</v>
      </c>
      <c r="D63" s="181" t="s">
        <v>62</v>
      </c>
      <c r="E63" s="181">
        <v>13</v>
      </c>
      <c r="F63" s="174" t="s">
        <v>239</v>
      </c>
      <c r="G63" s="174"/>
      <c r="H63" s="182">
        <f>H64</f>
        <v>2250.6487100000004</v>
      </c>
      <c r="I63" s="182">
        <f t="shared" ref="I63:J64" si="18">I64</f>
        <v>35</v>
      </c>
      <c r="J63" s="182">
        <f t="shared" si="18"/>
        <v>35</v>
      </c>
      <c r="L63" s="105"/>
    </row>
    <row r="64" spans="1:12" ht="28.15" customHeight="1" x14ac:dyDescent="0.25">
      <c r="A64" s="165">
        <v>46</v>
      </c>
      <c r="B64" s="180" t="s">
        <v>243</v>
      </c>
      <c r="C64" s="171">
        <v>801</v>
      </c>
      <c r="D64" s="181" t="s">
        <v>62</v>
      </c>
      <c r="E64" s="181">
        <v>13</v>
      </c>
      <c r="F64" s="174" t="s">
        <v>239</v>
      </c>
      <c r="G64" s="174">
        <v>200</v>
      </c>
      <c r="H64" s="182">
        <f>H65</f>
        <v>2250.6487100000004</v>
      </c>
      <c r="I64" s="182">
        <f t="shared" si="18"/>
        <v>35</v>
      </c>
      <c r="J64" s="182">
        <f t="shared" si="18"/>
        <v>35</v>
      </c>
      <c r="L64" s="105"/>
    </row>
    <row r="65" spans="1:12" x14ac:dyDescent="0.25">
      <c r="A65" s="165">
        <v>47</v>
      </c>
      <c r="B65" s="180" t="s">
        <v>242</v>
      </c>
      <c r="C65" s="171">
        <v>801</v>
      </c>
      <c r="D65" s="181" t="s">
        <v>62</v>
      </c>
      <c r="E65" s="181">
        <v>13</v>
      </c>
      <c r="F65" s="174" t="s">
        <v>239</v>
      </c>
      <c r="G65" s="171">
        <v>240</v>
      </c>
      <c r="H65" s="182">
        <f>2256.10213-5.45342</f>
        <v>2250.6487100000004</v>
      </c>
      <c r="I65" s="182">
        <v>35</v>
      </c>
      <c r="J65" s="182">
        <v>35</v>
      </c>
      <c r="L65" s="105"/>
    </row>
    <row r="66" spans="1:12" ht="39" customHeight="1" x14ac:dyDescent="0.25">
      <c r="A66" s="165">
        <v>48</v>
      </c>
      <c r="B66" s="180" t="s">
        <v>336</v>
      </c>
      <c r="C66" s="171">
        <v>801</v>
      </c>
      <c r="D66" s="181" t="s">
        <v>62</v>
      </c>
      <c r="E66" s="181" t="s">
        <v>220</v>
      </c>
      <c r="F66" s="174" t="s">
        <v>203</v>
      </c>
      <c r="G66" s="174"/>
      <c r="H66" s="182">
        <f>H67</f>
        <v>12.61</v>
      </c>
      <c r="I66" s="182">
        <f t="shared" ref="I66:J66" si="19">I67</f>
        <v>11.2</v>
      </c>
      <c r="J66" s="182">
        <f t="shared" si="19"/>
        <v>11.2</v>
      </c>
      <c r="L66" s="105"/>
    </row>
    <row r="67" spans="1:12" ht="60.75" x14ac:dyDescent="0.25">
      <c r="A67" s="165">
        <v>49</v>
      </c>
      <c r="B67" s="180" t="s">
        <v>159</v>
      </c>
      <c r="C67" s="171">
        <v>801</v>
      </c>
      <c r="D67" s="181" t="s">
        <v>62</v>
      </c>
      <c r="E67" s="181">
        <v>13</v>
      </c>
      <c r="F67" s="174" t="s">
        <v>160</v>
      </c>
      <c r="G67" s="174"/>
      <c r="H67" s="182">
        <f t="shared" ref="H67:J68" si="20">H68</f>
        <v>12.61</v>
      </c>
      <c r="I67" s="182">
        <f t="shared" si="20"/>
        <v>11.2</v>
      </c>
      <c r="J67" s="182">
        <f t="shared" si="20"/>
        <v>11.2</v>
      </c>
      <c r="L67" s="105"/>
    </row>
    <row r="68" spans="1:12" x14ac:dyDescent="0.25">
      <c r="A68" s="165">
        <v>50</v>
      </c>
      <c r="B68" s="180" t="s">
        <v>243</v>
      </c>
      <c r="C68" s="171">
        <v>801</v>
      </c>
      <c r="D68" s="181" t="s">
        <v>62</v>
      </c>
      <c r="E68" s="181">
        <v>13</v>
      </c>
      <c r="F68" s="174" t="s">
        <v>160</v>
      </c>
      <c r="G68" s="174">
        <v>200</v>
      </c>
      <c r="H68" s="182">
        <f t="shared" si="20"/>
        <v>12.61</v>
      </c>
      <c r="I68" s="182">
        <f t="shared" si="20"/>
        <v>11.2</v>
      </c>
      <c r="J68" s="182">
        <f t="shared" si="20"/>
        <v>11.2</v>
      </c>
      <c r="L68" s="105"/>
    </row>
    <row r="69" spans="1:12" x14ac:dyDescent="0.25">
      <c r="A69" s="165">
        <v>51</v>
      </c>
      <c r="B69" s="180" t="s">
        <v>242</v>
      </c>
      <c r="C69" s="171">
        <v>801</v>
      </c>
      <c r="D69" s="181" t="s">
        <v>62</v>
      </c>
      <c r="E69" s="181">
        <v>13</v>
      </c>
      <c r="F69" s="174" t="s">
        <v>160</v>
      </c>
      <c r="G69" s="174">
        <v>240</v>
      </c>
      <c r="H69" s="182">
        <v>12.61</v>
      </c>
      <c r="I69" s="182">
        <v>11.2</v>
      </c>
      <c r="J69" s="182">
        <v>11.2</v>
      </c>
      <c r="L69" s="105"/>
    </row>
    <row r="70" spans="1:12" x14ac:dyDescent="0.25">
      <c r="A70" s="165">
        <v>52</v>
      </c>
      <c r="B70" s="168" t="s">
        <v>114</v>
      </c>
      <c r="C70" s="169">
        <v>801</v>
      </c>
      <c r="D70" s="173" t="s">
        <v>63</v>
      </c>
      <c r="E70" s="173" t="s">
        <v>60</v>
      </c>
      <c r="F70" s="174"/>
      <c r="G70" s="174"/>
      <c r="H70" s="175">
        <f t="shared" ref="H70:J70" si="21">+H71</f>
        <v>342.8</v>
      </c>
      <c r="I70" s="175">
        <f t="shared" si="21"/>
        <v>375</v>
      </c>
      <c r="J70" s="175">
        <f t="shared" si="21"/>
        <v>394.9</v>
      </c>
      <c r="L70" s="105"/>
    </row>
    <row r="71" spans="1:12" ht="24.75" x14ac:dyDescent="0.25">
      <c r="A71" s="165">
        <v>53</v>
      </c>
      <c r="B71" s="176" t="s">
        <v>115</v>
      </c>
      <c r="C71" s="177">
        <v>801</v>
      </c>
      <c r="D71" s="184" t="s">
        <v>63</v>
      </c>
      <c r="E71" s="184" t="s">
        <v>67</v>
      </c>
      <c r="F71" s="185"/>
      <c r="G71" s="185"/>
      <c r="H71" s="186">
        <f>H72</f>
        <v>342.8</v>
      </c>
      <c r="I71" s="186">
        <f t="shared" ref="I71:J71" si="22">I72</f>
        <v>375</v>
      </c>
      <c r="J71" s="186">
        <f t="shared" si="22"/>
        <v>394.9</v>
      </c>
      <c r="L71" s="105"/>
    </row>
    <row r="72" spans="1:12" ht="24.75" x14ac:dyDescent="0.25">
      <c r="A72" s="165">
        <v>54</v>
      </c>
      <c r="B72" s="180" t="s">
        <v>219</v>
      </c>
      <c r="C72" s="171">
        <v>801</v>
      </c>
      <c r="D72" s="173" t="s">
        <v>63</v>
      </c>
      <c r="E72" s="181" t="s">
        <v>67</v>
      </c>
      <c r="F72" s="174" t="s">
        <v>142</v>
      </c>
      <c r="G72" s="174"/>
      <c r="H72" s="182">
        <f>H73</f>
        <v>342.8</v>
      </c>
      <c r="I72" s="182">
        <f t="shared" ref="I72:J72" si="23">I73</f>
        <v>375</v>
      </c>
      <c r="J72" s="182">
        <f t="shared" si="23"/>
        <v>394.9</v>
      </c>
      <c r="L72" s="105"/>
    </row>
    <row r="73" spans="1:12" ht="39" customHeight="1" x14ac:dyDescent="0.25">
      <c r="A73" s="165">
        <v>55</v>
      </c>
      <c r="B73" s="180" t="s">
        <v>336</v>
      </c>
      <c r="C73" s="171">
        <v>801</v>
      </c>
      <c r="D73" s="173" t="s">
        <v>63</v>
      </c>
      <c r="E73" s="181" t="s">
        <v>67</v>
      </c>
      <c r="F73" s="174" t="s">
        <v>203</v>
      </c>
      <c r="G73" s="174"/>
      <c r="H73" s="182">
        <f>H74</f>
        <v>342.8</v>
      </c>
      <c r="I73" s="182">
        <f t="shared" ref="I73:J73" si="24">I74</f>
        <v>375</v>
      </c>
      <c r="J73" s="182">
        <f t="shared" si="24"/>
        <v>394.9</v>
      </c>
      <c r="L73" s="105"/>
    </row>
    <row r="74" spans="1:12" ht="48.75" x14ac:dyDescent="0.25">
      <c r="A74" s="165">
        <v>56</v>
      </c>
      <c r="B74" s="180" t="s">
        <v>161</v>
      </c>
      <c r="C74" s="171">
        <v>801</v>
      </c>
      <c r="D74" s="173" t="s">
        <v>63</v>
      </c>
      <c r="E74" s="181" t="s">
        <v>67</v>
      </c>
      <c r="F74" s="174" t="s">
        <v>162</v>
      </c>
      <c r="G74" s="174"/>
      <c r="H74" s="182">
        <f>+H75+H77</f>
        <v>342.8</v>
      </c>
      <c r="I74" s="182">
        <f>+I75+I77</f>
        <v>375</v>
      </c>
      <c r="J74" s="182">
        <f>+J75+J77</f>
        <v>394.9</v>
      </c>
      <c r="L74" s="105"/>
    </row>
    <row r="75" spans="1:12" ht="72.75" x14ac:dyDescent="0.25">
      <c r="A75" s="165">
        <v>57</v>
      </c>
      <c r="B75" s="180" t="s">
        <v>137</v>
      </c>
      <c r="C75" s="171">
        <v>801</v>
      </c>
      <c r="D75" s="181" t="s">
        <v>63</v>
      </c>
      <c r="E75" s="181" t="s">
        <v>67</v>
      </c>
      <c r="F75" s="174" t="s">
        <v>162</v>
      </c>
      <c r="G75" s="174">
        <v>100</v>
      </c>
      <c r="H75" s="182">
        <f>+H76</f>
        <v>241.97215</v>
      </c>
      <c r="I75" s="182">
        <f>+I76</f>
        <v>242.50609999999998</v>
      </c>
      <c r="J75" s="182">
        <f>+J76</f>
        <v>248.90854999999999</v>
      </c>
      <c r="L75" s="105"/>
    </row>
    <row r="76" spans="1:12" ht="36.75" x14ac:dyDescent="0.25">
      <c r="A76" s="165">
        <v>58</v>
      </c>
      <c r="B76" s="180" t="s">
        <v>138</v>
      </c>
      <c r="C76" s="171">
        <v>801</v>
      </c>
      <c r="D76" s="173" t="s">
        <v>63</v>
      </c>
      <c r="E76" s="181" t="s">
        <v>67</v>
      </c>
      <c r="F76" s="174" t="s">
        <v>162</v>
      </c>
      <c r="G76" s="174">
        <v>120</v>
      </c>
      <c r="H76" s="182">
        <v>241.97215</v>
      </c>
      <c r="I76" s="182">
        <f>221.3061+21.2</f>
        <v>242.50609999999998</v>
      </c>
      <c r="J76" s="182">
        <v>248.90854999999999</v>
      </c>
      <c r="L76" s="105"/>
    </row>
    <row r="77" spans="1:12" x14ac:dyDescent="0.25">
      <c r="A77" s="165">
        <v>59</v>
      </c>
      <c r="B77" s="180" t="s">
        <v>243</v>
      </c>
      <c r="C77" s="171">
        <v>801</v>
      </c>
      <c r="D77" s="181" t="s">
        <v>63</v>
      </c>
      <c r="E77" s="181" t="s">
        <v>67</v>
      </c>
      <c r="F77" s="174" t="s">
        <v>162</v>
      </c>
      <c r="G77" s="174">
        <v>200</v>
      </c>
      <c r="H77" s="182">
        <f>H78</f>
        <v>100.82785</v>
      </c>
      <c r="I77" s="182">
        <f>I78</f>
        <v>132.4939</v>
      </c>
      <c r="J77" s="182">
        <f>J78</f>
        <v>145.99144999999999</v>
      </c>
      <c r="L77" s="105"/>
    </row>
    <row r="78" spans="1:12" x14ac:dyDescent="0.25">
      <c r="A78" s="165">
        <v>60</v>
      </c>
      <c r="B78" s="180" t="s">
        <v>242</v>
      </c>
      <c r="C78" s="171">
        <v>801</v>
      </c>
      <c r="D78" s="173" t="s">
        <v>63</v>
      </c>
      <c r="E78" s="181" t="s">
        <v>67</v>
      </c>
      <c r="F78" s="174" t="s">
        <v>162</v>
      </c>
      <c r="G78" s="174">
        <v>240</v>
      </c>
      <c r="H78" s="182">
        <v>100.82785</v>
      </c>
      <c r="I78" s="182">
        <v>132.4939</v>
      </c>
      <c r="J78" s="182">
        <v>145.99144999999999</v>
      </c>
      <c r="L78" s="105"/>
    </row>
    <row r="79" spans="1:12" s="98" customFormat="1" ht="24" x14ac:dyDescent="0.2">
      <c r="A79" s="165">
        <v>61</v>
      </c>
      <c r="B79" s="168" t="s">
        <v>116</v>
      </c>
      <c r="C79" s="169">
        <v>801</v>
      </c>
      <c r="D79" s="173" t="s">
        <v>67</v>
      </c>
      <c r="E79" s="173" t="s">
        <v>60</v>
      </c>
      <c r="F79" s="174"/>
      <c r="G79" s="174"/>
      <c r="H79" s="175">
        <f>+H80</f>
        <v>317.053</v>
      </c>
      <c r="I79" s="175">
        <f t="shared" ref="I79:J79" si="25">+I80</f>
        <v>317.24199999999996</v>
      </c>
      <c r="J79" s="175">
        <f t="shared" si="25"/>
        <v>317.24199999999996</v>
      </c>
      <c r="L79" s="144"/>
    </row>
    <row r="80" spans="1:12" x14ac:dyDescent="0.25">
      <c r="A80" s="165">
        <v>62</v>
      </c>
      <c r="B80" s="176" t="s">
        <v>117</v>
      </c>
      <c r="C80" s="177">
        <v>801</v>
      </c>
      <c r="D80" s="184" t="s">
        <v>67</v>
      </c>
      <c r="E80" s="184">
        <v>10</v>
      </c>
      <c r="F80" s="185"/>
      <c r="G80" s="185"/>
      <c r="H80" s="186">
        <f t="shared" ref="H80:J84" si="26">+H81</f>
        <v>317.053</v>
      </c>
      <c r="I80" s="186">
        <f t="shared" si="26"/>
        <v>317.24199999999996</v>
      </c>
      <c r="J80" s="186">
        <f t="shared" si="26"/>
        <v>317.24199999999996</v>
      </c>
      <c r="L80" s="105"/>
    </row>
    <row r="81" spans="1:12" ht="96.75" x14ac:dyDescent="0.25">
      <c r="A81" s="165">
        <v>63</v>
      </c>
      <c r="B81" s="180" t="s">
        <v>163</v>
      </c>
      <c r="C81" s="171">
        <v>801</v>
      </c>
      <c r="D81" s="181" t="s">
        <v>67</v>
      </c>
      <c r="E81" s="181" t="s">
        <v>78</v>
      </c>
      <c r="F81" s="174" t="s">
        <v>164</v>
      </c>
      <c r="G81" s="174"/>
      <c r="H81" s="182">
        <f>+H82</f>
        <v>317.053</v>
      </c>
      <c r="I81" s="182">
        <f t="shared" si="26"/>
        <v>317.24199999999996</v>
      </c>
      <c r="J81" s="182">
        <f t="shared" si="26"/>
        <v>317.24199999999996</v>
      </c>
      <c r="L81" s="105"/>
    </row>
    <row r="82" spans="1:12" ht="36.75" x14ac:dyDescent="0.25">
      <c r="A82" s="165">
        <v>64</v>
      </c>
      <c r="B82" s="168" t="s">
        <v>196</v>
      </c>
      <c r="C82" s="171">
        <v>801</v>
      </c>
      <c r="D82" s="181" t="s">
        <v>67</v>
      </c>
      <c r="E82" s="181" t="s">
        <v>78</v>
      </c>
      <c r="F82" s="174" t="s">
        <v>197</v>
      </c>
      <c r="G82" s="174"/>
      <c r="H82" s="182">
        <f t="shared" si="26"/>
        <v>317.053</v>
      </c>
      <c r="I82" s="182">
        <f t="shared" si="26"/>
        <v>317.24199999999996</v>
      </c>
      <c r="J82" s="182">
        <f t="shared" si="26"/>
        <v>317.24199999999996</v>
      </c>
      <c r="L82" s="105"/>
    </row>
    <row r="83" spans="1:12" ht="156.75" x14ac:dyDescent="0.25">
      <c r="A83" s="165">
        <v>65</v>
      </c>
      <c r="B83" s="190" t="s">
        <v>198</v>
      </c>
      <c r="C83" s="171">
        <v>801</v>
      </c>
      <c r="D83" s="181" t="s">
        <v>67</v>
      </c>
      <c r="E83" s="181" t="s">
        <v>78</v>
      </c>
      <c r="F83" s="174" t="s">
        <v>165</v>
      </c>
      <c r="G83" s="174"/>
      <c r="H83" s="182">
        <f t="shared" si="26"/>
        <v>317.053</v>
      </c>
      <c r="I83" s="182">
        <f t="shared" si="26"/>
        <v>317.24199999999996</v>
      </c>
      <c r="J83" s="182">
        <f t="shared" si="26"/>
        <v>317.24199999999996</v>
      </c>
      <c r="L83" s="105"/>
    </row>
    <row r="84" spans="1:12" x14ac:dyDescent="0.25">
      <c r="A84" s="165">
        <v>66</v>
      </c>
      <c r="B84" s="180" t="s">
        <v>243</v>
      </c>
      <c r="C84" s="171">
        <v>801</v>
      </c>
      <c r="D84" s="181" t="s">
        <v>67</v>
      </c>
      <c r="E84" s="181" t="s">
        <v>78</v>
      </c>
      <c r="F84" s="174" t="s">
        <v>165</v>
      </c>
      <c r="G84" s="174">
        <v>200</v>
      </c>
      <c r="H84" s="182">
        <f t="shared" si="26"/>
        <v>317.053</v>
      </c>
      <c r="I84" s="182">
        <f t="shared" si="26"/>
        <v>317.24199999999996</v>
      </c>
      <c r="J84" s="182">
        <f t="shared" si="26"/>
        <v>317.24199999999996</v>
      </c>
      <c r="L84" s="105"/>
    </row>
    <row r="85" spans="1:12" x14ac:dyDescent="0.25">
      <c r="A85" s="165">
        <v>67</v>
      </c>
      <c r="B85" s="180" t="s">
        <v>242</v>
      </c>
      <c r="C85" s="171">
        <v>801</v>
      </c>
      <c r="D85" s="181" t="s">
        <v>67</v>
      </c>
      <c r="E85" s="181" t="s">
        <v>78</v>
      </c>
      <c r="F85" s="174" t="s">
        <v>165</v>
      </c>
      <c r="G85" s="174">
        <v>240</v>
      </c>
      <c r="H85" s="182">
        <v>317.053</v>
      </c>
      <c r="I85" s="182">
        <f>16.042+301.2</f>
        <v>317.24199999999996</v>
      </c>
      <c r="J85" s="182">
        <f>16.042+301.2</f>
        <v>317.24199999999996</v>
      </c>
      <c r="L85" s="105"/>
    </row>
    <row r="86" spans="1:12" s="98" customFormat="1" ht="12" x14ac:dyDescent="0.2">
      <c r="A86" s="165">
        <v>68</v>
      </c>
      <c r="B86" s="168" t="s">
        <v>166</v>
      </c>
      <c r="C86" s="169">
        <v>801</v>
      </c>
      <c r="D86" s="173" t="s">
        <v>85</v>
      </c>
      <c r="E86" s="173" t="s">
        <v>60</v>
      </c>
      <c r="F86" s="174"/>
      <c r="G86" s="174"/>
      <c r="H86" s="175">
        <f>+H87</f>
        <v>2104.5598799999998</v>
      </c>
      <c r="I86" s="175">
        <f>+I87</f>
        <v>451.22</v>
      </c>
      <c r="J86" s="175">
        <f>+J87</f>
        <v>418.84699999999998</v>
      </c>
      <c r="L86" s="144"/>
    </row>
    <row r="87" spans="1:12" ht="24.75" x14ac:dyDescent="0.25">
      <c r="A87" s="165">
        <v>69</v>
      </c>
      <c r="B87" s="176" t="s">
        <v>119</v>
      </c>
      <c r="C87" s="177">
        <v>801</v>
      </c>
      <c r="D87" s="184" t="s">
        <v>85</v>
      </c>
      <c r="E87" s="184" t="s">
        <v>130</v>
      </c>
      <c r="F87" s="185"/>
      <c r="G87" s="185"/>
      <c r="H87" s="186">
        <f>H88</f>
        <v>2104.5598799999998</v>
      </c>
      <c r="I87" s="186">
        <f t="shared" ref="I87:J87" si="27">I88</f>
        <v>451.22</v>
      </c>
      <c r="J87" s="186">
        <f t="shared" si="27"/>
        <v>418.84699999999998</v>
      </c>
      <c r="L87" s="105"/>
    </row>
    <row r="88" spans="1:12" ht="48.75" x14ac:dyDescent="0.25">
      <c r="A88" s="165">
        <v>70</v>
      </c>
      <c r="B88" s="180" t="s">
        <v>167</v>
      </c>
      <c r="C88" s="171">
        <v>801</v>
      </c>
      <c r="D88" s="173" t="s">
        <v>85</v>
      </c>
      <c r="E88" s="181" t="s">
        <v>130</v>
      </c>
      <c r="F88" s="174" t="s">
        <v>168</v>
      </c>
      <c r="G88" s="174"/>
      <c r="H88" s="182">
        <f>H89</f>
        <v>2104.5598799999998</v>
      </c>
      <c r="I88" s="182">
        <f t="shared" ref="I88:J88" si="28">I89</f>
        <v>451.22</v>
      </c>
      <c r="J88" s="182">
        <f t="shared" si="28"/>
        <v>418.84699999999998</v>
      </c>
      <c r="L88" s="105"/>
    </row>
    <row r="89" spans="1:12" ht="48.75" x14ac:dyDescent="0.25">
      <c r="A89" s="165">
        <v>71</v>
      </c>
      <c r="B89" s="168" t="s">
        <v>191</v>
      </c>
      <c r="C89" s="171"/>
      <c r="D89" s="173" t="s">
        <v>85</v>
      </c>
      <c r="E89" s="181" t="s">
        <v>130</v>
      </c>
      <c r="F89" s="174" t="s">
        <v>192</v>
      </c>
      <c r="G89" s="174"/>
      <c r="H89" s="182">
        <f>H90+H93+H96+H99</f>
        <v>2104.5598799999998</v>
      </c>
      <c r="I89" s="182">
        <f>I90+I93+I96+I99</f>
        <v>451.22</v>
      </c>
      <c r="J89" s="182">
        <f>J90+J93+J96+J99</f>
        <v>418.84699999999998</v>
      </c>
      <c r="L89" s="105"/>
    </row>
    <row r="90" spans="1:12" ht="204.75" customHeight="1" x14ac:dyDescent="0.25">
      <c r="A90" s="165">
        <v>72</v>
      </c>
      <c r="B90" s="180" t="s">
        <v>312</v>
      </c>
      <c r="C90" s="171">
        <v>801</v>
      </c>
      <c r="D90" s="181" t="s">
        <v>85</v>
      </c>
      <c r="E90" s="181" t="s">
        <v>130</v>
      </c>
      <c r="F90" s="174" t="s">
        <v>207</v>
      </c>
      <c r="G90" s="174"/>
      <c r="H90" s="182">
        <f t="shared" ref="H90:J91" si="29">+H91</f>
        <v>20.756</v>
      </c>
      <c r="I90" s="182">
        <f t="shared" si="29"/>
        <v>0</v>
      </c>
      <c r="J90" s="182">
        <f t="shared" si="29"/>
        <v>0</v>
      </c>
      <c r="L90" s="105"/>
    </row>
    <row r="91" spans="1:12" x14ac:dyDescent="0.25">
      <c r="A91" s="165">
        <v>73</v>
      </c>
      <c r="B91" s="180" t="s">
        <v>150</v>
      </c>
      <c r="C91" s="171">
        <v>801</v>
      </c>
      <c r="D91" s="181" t="s">
        <v>85</v>
      </c>
      <c r="E91" s="181" t="s">
        <v>130</v>
      </c>
      <c r="F91" s="174" t="s">
        <v>207</v>
      </c>
      <c r="G91" s="174">
        <v>500</v>
      </c>
      <c r="H91" s="182">
        <f t="shared" si="29"/>
        <v>20.756</v>
      </c>
      <c r="I91" s="182">
        <f t="shared" si="29"/>
        <v>0</v>
      </c>
      <c r="J91" s="182">
        <f t="shared" si="29"/>
        <v>0</v>
      </c>
      <c r="L91" s="105"/>
    </row>
    <row r="92" spans="1:12" x14ac:dyDescent="0.25">
      <c r="A92" s="165">
        <v>74</v>
      </c>
      <c r="B92" s="180" t="s">
        <v>53</v>
      </c>
      <c r="C92" s="171">
        <v>801</v>
      </c>
      <c r="D92" s="181" t="s">
        <v>85</v>
      </c>
      <c r="E92" s="181" t="s">
        <v>130</v>
      </c>
      <c r="F92" s="174" t="s">
        <v>207</v>
      </c>
      <c r="G92" s="174">
        <v>540</v>
      </c>
      <c r="H92" s="182">
        <v>20.756</v>
      </c>
      <c r="I92" s="182">
        <v>0</v>
      </c>
      <c r="J92" s="182">
        <v>0</v>
      </c>
      <c r="L92" s="105"/>
    </row>
    <row r="93" spans="1:12" ht="142.5" customHeight="1" x14ac:dyDescent="0.25">
      <c r="A93" s="165">
        <v>75</v>
      </c>
      <c r="B93" s="180" t="s">
        <v>169</v>
      </c>
      <c r="C93" s="171">
        <v>801</v>
      </c>
      <c r="D93" s="181" t="s">
        <v>85</v>
      </c>
      <c r="E93" s="181" t="s">
        <v>130</v>
      </c>
      <c r="F93" s="174" t="s">
        <v>170</v>
      </c>
      <c r="G93" s="174"/>
      <c r="H93" s="182">
        <f>H94</f>
        <v>996.42888000000005</v>
      </c>
      <c r="I93" s="182">
        <f t="shared" ref="I93:J93" si="30">I94</f>
        <v>373.8</v>
      </c>
      <c r="J93" s="182">
        <f t="shared" si="30"/>
        <v>377.5</v>
      </c>
      <c r="L93" s="105"/>
    </row>
    <row r="94" spans="1:12" x14ac:dyDescent="0.25">
      <c r="A94" s="165">
        <v>76</v>
      </c>
      <c r="B94" s="180" t="s">
        <v>243</v>
      </c>
      <c r="C94" s="171">
        <v>801</v>
      </c>
      <c r="D94" s="173" t="s">
        <v>85</v>
      </c>
      <c r="E94" s="181" t="s">
        <v>130</v>
      </c>
      <c r="F94" s="174" t="s">
        <v>170</v>
      </c>
      <c r="G94" s="174">
        <v>200</v>
      </c>
      <c r="H94" s="182">
        <f>+H95</f>
        <v>996.42888000000005</v>
      </c>
      <c r="I94" s="182">
        <f>+I95</f>
        <v>373.8</v>
      </c>
      <c r="J94" s="182">
        <f>+J95</f>
        <v>377.5</v>
      </c>
      <c r="L94" s="105"/>
    </row>
    <row r="95" spans="1:12" x14ac:dyDescent="0.25">
      <c r="A95" s="165">
        <v>77</v>
      </c>
      <c r="B95" s="180" t="s">
        <v>242</v>
      </c>
      <c r="C95" s="171">
        <v>801</v>
      </c>
      <c r="D95" s="181" t="s">
        <v>85</v>
      </c>
      <c r="E95" s="181" t="s">
        <v>130</v>
      </c>
      <c r="F95" s="174" t="s">
        <v>170</v>
      </c>
      <c r="G95" s="174">
        <v>240</v>
      </c>
      <c r="H95" s="182">
        <v>996.42888000000005</v>
      </c>
      <c r="I95" s="182">
        <f>373.8</f>
        <v>373.8</v>
      </c>
      <c r="J95" s="182">
        <f>377.5</f>
        <v>377.5</v>
      </c>
      <c r="L95" s="105"/>
    </row>
    <row r="96" spans="1:12" ht="89.25" customHeight="1" x14ac:dyDescent="0.25">
      <c r="A96" s="165">
        <v>78</v>
      </c>
      <c r="B96" s="180" t="s">
        <v>249</v>
      </c>
      <c r="C96" s="171">
        <v>801</v>
      </c>
      <c r="D96" s="181" t="s">
        <v>85</v>
      </c>
      <c r="E96" s="181" t="s">
        <v>130</v>
      </c>
      <c r="F96" s="174" t="s">
        <v>210</v>
      </c>
      <c r="G96" s="174"/>
      <c r="H96" s="182">
        <f t="shared" ref="H96:J97" si="31">+H97</f>
        <v>0</v>
      </c>
      <c r="I96" s="182">
        <f t="shared" si="31"/>
        <v>77.42</v>
      </c>
      <c r="J96" s="182">
        <f t="shared" si="31"/>
        <v>41.347000000000001</v>
      </c>
      <c r="L96" s="105"/>
    </row>
    <row r="97" spans="1:12" x14ac:dyDescent="0.25">
      <c r="A97" s="165">
        <v>79</v>
      </c>
      <c r="B97" s="180" t="s">
        <v>243</v>
      </c>
      <c r="C97" s="171">
        <v>801</v>
      </c>
      <c r="D97" s="181" t="s">
        <v>85</v>
      </c>
      <c r="E97" s="181" t="s">
        <v>130</v>
      </c>
      <c r="F97" s="174" t="s">
        <v>210</v>
      </c>
      <c r="G97" s="174">
        <v>200</v>
      </c>
      <c r="H97" s="182">
        <f t="shared" si="31"/>
        <v>0</v>
      </c>
      <c r="I97" s="182">
        <f t="shared" si="31"/>
        <v>77.42</v>
      </c>
      <c r="J97" s="182">
        <f t="shared" si="31"/>
        <v>41.347000000000001</v>
      </c>
      <c r="L97" s="105"/>
    </row>
    <row r="98" spans="1:12" x14ac:dyDescent="0.25">
      <c r="A98" s="165">
        <v>80</v>
      </c>
      <c r="B98" s="180" t="s">
        <v>242</v>
      </c>
      <c r="C98" s="171">
        <v>801</v>
      </c>
      <c r="D98" s="181" t="s">
        <v>85</v>
      </c>
      <c r="E98" s="181" t="s">
        <v>130</v>
      </c>
      <c r="F98" s="174" t="s">
        <v>210</v>
      </c>
      <c r="G98" s="174">
        <v>240</v>
      </c>
      <c r="H98" s="182">
        <f>22.41813-22.41813</f>
        <v>0</v>
      </c>
      <c r="I98" s="182">
        <f>77.42</f>
        <v>77.42</v>
      </c>
      <c r="J98" s="182">
        <v>41.347000000000001</v>
      </c>
      <c r="L98" s="105"/>
    </row>
    <row r="99" spans="1:12" ht="141" customHeight="1" x14ac:dyDescent="0.25">
      <c r="A99" s="165">
        <v>81</v>
      </c>
      <c r="B99" s="180" t="s">
        <v>209</v>
      </c>
      <c r="C99" s="171">
        <v>801</v>
      </c>
      <c r="D99" s="181" t="s">
        <v>85</v>
      </c>
      <c r="E99" s="181" t="s">
        <v>130</v>
      </c>
      <c r="F99" s="174" t="s">
        <v>313</v>
      </c>
      <c r="G99" s="174"/>
      <c r="H99" s="182">
        <f t="shared" ref="H99:J100" si="32">+H100</f>
        <v>1087.375</v>
      </c>
      <c r="I99" s="182">
        <f t="shared" si="32"/>
        <v>0</v>
      </c>
      <c r="J99" s="182">
        <f t="shared" si="32"/>
        <v>0</v>
      </c>
      <c r="L99" s="105"/>
    </row>
    <row r="100" spans="1:12" ht="33" customHeight="1" x14ac:dyDescent="0.25">
      <c r="A100" s="165">
        <v>82</v>
      </c>
      <c r="B100" s="180" t="s">
        <v>150</v>
      </c>
      <c r="C100" s="171">
        <v>801</v>
      </c>
      <c r="D100" s="181" t="s">
        <v>85</v>
      </c>
      <c r="E100" s="181" t="s">
        <v>130</v>
      </c>
      <c r="F100" s="174" t="s">
        <v>313</v>
      </c>
      <c r="G100" s="174">
        <v>500</v>
      </c>
      <c r="H100" s="182">
        <f t="shared" si="32"/>
        <v>1087.375</v>
      </c>
      <c r="I100" s="182">
        <f t="shared" si="32"/>
        <v>0</v>
      </c>
      <c r="J100" s="182">
        <f t="shared" si="32"/>
        <v>0</v>
      </c>
      <c r="L100" s="105"/>
    </row>
    <row r="101" spans="1:12" ht="33" customHeight="1" x14ac:dyDescent="0.25">
      <c r="A101" s="165">
        <v>83</v>
      </c>
      <c r="B101" s="180" t="s">
        <v>53</v>
      </c>
      <c r="C101" s="171">
        <v>801</v>
      </c>
      <c r="D101" s="181" t="s">
        <v>85</v>
      </c>
      <c r="E101" s="181" t="s">
        <v>130</v>
      </c>
      <c r="F101" s="174" t="s">
        <v>313</v>
      </c>
      <c r="G101" s="174">
        <v>540</v>
      </c>
      <c r="H101" s="182">
        <v>1087.375</v>
      </c>
      <c r="I101" s="182">
        <v>0</v>
      </c>
      <c r="J101" s="182">
        <v>0</v>
      </c>
      <c r="L101" s="105"/>
    </row>
    <row r="102" spans="1:12" ht="36" customHeight="1" x14ac:dyDescent="0.25">
      <c r="A102" s="165">
        <v>84</v>
      </c>
      <c r="B102" s="164" t="s">
        <v>120</v>
      </c>
      <c r="C102" s="177">
        <v>801</v>
      </c>
      <c r="D102" s="184" t="s">
        <v>88</v>
      </c>
      <c r="E102" s="184" t="s">
        <v>60</v>
      </c>
      <c r="F102" s="185"/>
      <c r="G102" s="185"/>
      <c r="H102" s="186">
        <f>H103+H109</f>
        <v>7058.0335699999996</v>
      </c>
      <c r="I102" s="186">
        <f>I103+I109</f>
        <v>1680.8838500000002</v>
      </c>
      <c r="J102" s="186">
        <f>J103+J109</f>
        <v>1470.7618500000001</v>
      </c>
      <c r="L102" s="105"/>
    </row>
    <row r="103" spans="1:12" ht="26.25" customHeight="1" x14ac:dyDescent="0.25">
      <c r="A103" s="165">
        <v>85</v>
      </c>
      <c r="B103" s="176" t="s">
        <v>204</v>
      </c>
      <c r="C103" s="177">
        <v>801</v>
      </c>
      <c r="D103" s="184" t="s">
        <v>88</v>
      </c>
      <c r="E103" s="184" t="s">
        <v>62</v>
      </c>
      <c r="F103" s="185"/>
      <c r="G103" s="185"/>
      <c r="H103" s="186">
        <f>H104</f>
        <v>0</v>
      </c>
      <c r="I103" s="186">
        <f t="shared" ref="I103:J103" si="33">I104</f>
        <v>200</v>
      </c>
      <c r="J103" s="186">
        <f t="shared" si="33"/>
        <v>200</v>
      </c>
      <c r="L103" s="105"/>
    </row>
    <row r="104" spans="1:12" ht="24.75" x14ac:dyDescent="0.25">
      <c r="A104" s="165">
        <v>86</v>
      </c>
      <c r="B104" s="168" t="s">
        <v>219</v>
      </c>
      <c r="C104" s="171">
        <v>801</v>
      </c>
      <c r="D104" s="173" t="s">
        <v>88</v>
      </c>
      <c r="E104" s="181" t="s">
        <v>62</v>
      </c>
      <c r="F104" s="174" t="s">
        <v>142</v>
      </c>
      <c r="G104" s="174"/>
      <c r="H104" s="182">
        <f>H105</f>
        <v>0</v>
      </c>
      <c r="I104" s="182">
        <f t="shared" ref="I104:J104" si="34">I105</f>
        <v>200</v>
      </c>
      <c r="J104" s="182">
        <f t="shared" si="34"/>
        <v>200</v>
      </c>
      <c r="L104" s="105"/>
    </row>
    <row r="105" spans="1:12" ht="42" customHeight="1" x14ac:dyDescent="0.25">
      <c r="A105" s="165">
        <v>87</v>
      </c>
      <c r="B105" s="168" t="s">
        <v>206</v>
      </c>
      <c r="C105" s="171">
        <v>801</v>
      </c>
      <c r="D105" s="173" t="s">
        <v>88</v>
      </c>
      <c r="E105" s="181" t="s">
        <v>62</v>
      </c>
      <c r="F105" s="174" t="s">
        <v>205</v>
      </c>
      <c r="G105" s="174"/>
      <c r="H105" s="182">
        <f>H106</f>
        <v>0</v>
      </c>
      <c r="I105" s="182">
        <f t="shared" ref="I105:J105" si="35">I106</f>
        <v>200</v>
      </c>
      <c r="J105" s="182">
        <f t="shared" si="35"/>
        <v>200</v>
      </c>
      <c r="L105" s="105"/>
    </row>
    <row r="106" spans="1:12" ht="24.75" x14ac:dyDescent="0.25">
      <c r="A106" s="165">
        <v>88</v>
      </c>
      <c r="B106" s="180" t="s">
        <v>315</v>
      </c>
      <c r="C106" s="171">
        <v>801</v>
      </c>
      <c r="D106" s="173" t="s">
        <v>88</v>
      </c>
      <c r="E106" s="181" t="s">
        <v>62</v>
      </c>
      <c r="F106" s="174" t="s">
        <v>314</v>
      </c>
      <c r="G106" s="174"/>
      <c r="H106" s="182">
        <f>H107</f>
        <v>0</v>
      </c>
      <c r="I106" s="182">
        <f t="shared" ref="I106:J106" si="36">I107</f>
        <v>200</v>
      </c>
      <c r="J106" s="182">
        <f t="shared" si="36"/>
        <v>200</v>
      </c>
      <c r="L106" s="105"/>
    </row>
    <row r="107" spans="1:12" x14ac:dyDescent="0.25">
      <c r="A107" s="165">
        <v>89</v>
      </c>
      <c r="B107" s="180" t="s">
        <v>243</v>
      </c>
      <c r="C107" s="171">
        <v>801</v>
      </c>
      <c r="D107" s="173" t="s">
        <v>88</v>
      </c>
      <c r="E107" s="181" t="s">
        <v>62</v>
      </c>
      <c r="F107" s="174" t="s">
        <v>314</v>
      </c>
      <c r="G107" s="174">
        <v>200</v>
      </c>
      <c r="H107" s="182">
        <f>H108</f>
        <v>0</v>
      </c>
      <c r="I107" s="182">
        <f t="shared" ref="I107:J107" si="37">I108</f>
        <v>200</v>
      </c>
      <c r="J107" s="182">
        <f t="shared" si="37"/>
        <v>200</v>
      </c>
      <c r="L107" s="105"/>
    </row>
    <row r="108" spans="1:12" x14ac:dyDescent="0.25">
      <c r="A108" s="165">
        <v>90</v>
      </c>
      <c r="B108" s="180" t="s">
        <v>242</v>
      </c>
      <c r="C108" s="171">
        <v>801</v>
      </c>
      <c r="D108" s="173" t="s">
        <v>88</v>
      </c>
      <c r="E108" s="181" t="s">
        <v>62</v>
      </c>
      <c r="F108" s="174" t="s">
        <v>314</v>
      </c>
      <c r="G108" s="174">
        <v>240</v>
      </c>
      <c r="H108" s="182">
        <v>0</v>
      </c>
      <c r="I108" s="182">
        <v>200</v>
      </c>
      <c r="J108" s="182">
        <v>200</v>
      </c>
      <c r="L108" s="105"/>
    </row>
    <row r="109" spans="1:12" x14ac:dyDescent="0.25">
      <c r="A109" s="165">
        <v>91</v>
      </c>
      <c r="B109" s="176" t="s">
        <v>121</v>
      </c>
      <c r="C109" s="177">
        <v>801</v>
      </c>
      <c r="D109" s="184" t="s">
        <v>88</v>
      </c>
      <c r="E109" s="184" t="s">
        <v>67</v>
      </c>
      <c r="F109" s="185"/>
      <c r="G109" s="185"/>
      <c r="H109" s="186">
        <f>H110</f>
        <v>7058.0335699999996</v>
      </c>
      <c r="I109" s="186">
        <f t="shared" ref="I109:J109" si="38">I110</f>
        <v>1480.8838500000002</v>
      </c>
      <c r="J109" s="186">
        <f t="shared" si="38"/>
        <v>1270.7618500000001</v>
      </c>
      <c r="L109" s="105"/>
    </row>
    <row r="110" spans="1:12" ht="48.75" x14ac:dyDescent="0.25">
      <c r="A110" s="165">
        <v>92</v>
      </c>
      <c r="B110" s="180" t="s">
        <v>167</v>
      </c>
      <c r="C110" s="171">
        <v>801</v>
      </c>
      <c r="D110" s="181" t="s">
        <v>88</v>
      </c>
      <c r="E110" s="181" t="s">
        <v>67</v>
      </c>
      <c r="F110" s="174" t="s">
        <v>168</v>
      </c>
      <c r="G110" s="174"/>
      <c r="H110" s="182">
        <f>H111+H120</f>
        <v>7058.0335699999996</v>
      </c>
      <c r="I110" s="182">
        <f t="shared" ref="I110:J110" si="39">I111+I120</f>
        <v>1480.8838500000002</v>
      </c>
      <c r="J110" s="182">
        <f t="shared" si="39"/>
        <v>1270.7618500000001</v>
      </c>
      <c r="L110" s="105"/>
    </row>
    <row r="111" spans="1:12" ht="24.75" x14ac:dyDescent="0.25">
      <c r="A111" s="165">
        <v>93</v>
      </c>
      <c r="B111" s="176" t="s">
        <v>194</v>
      </c>
      <c r="C111" s="171">
        <v>801</v>
      </c>
      <c r="D111" s="181" t="s">
        <v>88</v>
      </c>
      <c r="E111" s="181" t="s">
        <v>67</v>
      </c>
      <c r="F111" s="174" t="s">
        <v>173</v>
      </c>
      <c r="G111" s="174"/>
      <c r="H111" s="182">
        <f>H112+H117</f>
        <v>6328.0335699999996</v>
      </c>
      <c r="I111" s="182">
        <f t="shared" ref="I111:J111" si="40">I112+I117</f>
        <v>264.66385000000002</v>
      </c>
      <c r="J111" s="182">
        <f t="shared" si="40"/>
        <v>54.541849999999997</v>
      </c>
      <c r="L111" s="105"/>
    </row>
    <row r="112" spans="1:12" ht="87" customHeight="1" x14ac:dyDescent="0.25">
      <c r="A112" s="165">
        <v>94</v>
      </c>
      <c r="B112" s="180" t="s">
        <v>316</v>
      </c>
      <c r="C112" s="171">
        <v>801</v>
      </c>
      <c r="D112" s="181" t="s">
        <v>88</v>
      </c>
      <c r="E112" s="181" t="s">
        <v>67</v>
      </c>
      <c r="F112" s="174" t="s">
        <v>174</v>
      </c>
      <c r="G112" s="174"/>
      <c r="H112" s="182">
        <f>H113+H115</f>
        <v>3755.1113</v>
      </c>
      <c r="I112" s="182">
        <f t="shared" ref="I112:J112" si="41">I113+I115</f>
        <v>264.66385000000002</v>
      </c>
      <c r="J112" s="182">
        <f t="shared" si="41"/>
        <v>54.541849999999997</v>
      </c>
      <c r="L112" s="105"/>
    </row>
    <row r="113" spans="1:12" x14ac:dyDescent="0.25">
      <c r="A113" s="165">
        <v>95</v>
      </c>
      <c r="B113" s="180" t="s">
        <v>243</v>
      </c>
      <c r="C113" s="171">
        <v>801</v>
      </c>
      <c r="D113" s="181" t="s">
        <v>88</v>
      </c>
      <c r="E113" s="181" t="s">
        <v>67</v>
      </c>
      <c r="F113" s="174" t="s">
        <v>174</v>
      </c>
      <c r="G113" s="174">
        <v>200</v>
      </c>
      <c r="H113" s="182">
        <f>+H114</f>
        <v>3753.1113</v>
      </c>
      <c r="I113" s="182">
        <f>+I114</f>
        <v>264.66385000000002</v>
      </c>
      <c r="J113" s="182">
        <f>+J114</f>
        <v>54.541849999999997</v>
      </c>
      <c r="L113" s="105"/>
    </row>
    <row r="114" spans="1:12" x14ac:dyDescent="0.25">
      <c r="A114" s="165">
        <v>96</v>
      </c>
      <c r="B114" s="180" t="s">
        <v>242</v>
      </c>
      <c r="C114" s="171">
        <v>801</v>
      </c>
      <c r="D114" s="181" t="s">
        <v>88</v>
      </c>
      <c r="E114" s="181" t="s">
        <v>67</v>
      </c>
      <c r="F114" s="174" t="s">
        <v>174</v>
      </c>
      <c r="G114" s="174">
        <v>240</v>
      </c>
      <c r="H114" s="182">
        <f>3746.2113+6.9</f>
        <v>3753.1113</v>
      </c>
      <c r="I114" s="182">
        <v>264.66385000000002</v>
      </c>
      <c r="J114" s="182">
        <v>54.541849999999997</v>
      </c>
      <c r="L114" s="105"/>
    </row>
    <row r="115" spans="1:12" x14ac:dyDescent="0.25">
      <c r="A115" s="165">
        <v>97</v>
      </c>
      <c r="B115" s="180" t="s">
        <v>145</v>
      </c>
      <c r="C115" s="171">
        <v>801</v>
      </c>
      <c r="D115" s="181" t="s">
        <v>88</v>
      </c>
      <c r="E115" s="181" t="s">
        <v>67</v>
      </c>
      <c r="F115" s="174" t="s">
        <v>174</v>
      </c>
      <c r="G115" s="174">
        <v>800</v>
      </c>
      <c r="H115" s="182">
        <f>+H116</f>
        <v>2</v>
      </c>
      <c r="I115" s="182">
        <f>+I116</f>
        <v>0</v>
      </c>
      <c r="J115" s="182">
        <f>+J116</f>
        <v>0</v>
      </c>
      <c r="L115" s="105"/>
    </row>
    <row r="116" spans="1:12" x14ac:dyDescent="0.25">
      <c r="A116" s="165">
        <v>98</v>
      </c>
      <c r="B116" s="180" t="s">
        <v>146</v>
      </c>
      <c r="C116" s="171">
        <v>801</v>
      </c>
      <c r="D116" s="181" t="s">
        <v>88</v>
      </c>
      <c r="E116" s="181" t="s">
        <v>67</v>
      </c>
      <c r="F116" s="174" t="s">
        <v>174</v>
      </c>
      <c r="G116" s="174">
        <v>850</v>
      </c>
      <c r="H116" s="182">
        <v>2</v>
      </c>
      <c r="I116" s="182">
        <v>0</v>
      </c>
      <c r="J116" s="182">
        <v>0</v>
      </c>
      <c r="L116" s="105"/>
    </row>
    <row r="117" spans="1:12" ht="86.25" customHeight="1" x14ac:dyDescent="0.25">
      <c r="A117" s="165">
        <v>99</v>
      </c>
      <c r="B117" s="180" t="s">
        <v>318</v>
      </c>
      <c r="C117" s="171">
        <v>801</v>
      </c>
      <c r="D117" s="181" t="s">
        <v>88</v>
      </c>
      <c r="E117" s="181" t="s">
        <v>67</v>
      </c>
      <c r="F117" s="174" t="s">
        <v>233</v>
      </c>
      <c r="G117" s="174"/>
      <c r="H117" s="182">
        <f>H118</f>
        <v>2572.92227</v>
      </c>
      <c r="I117" s="182">
        <f t="shared" ref="I117:J118" si="42">I118</f>
        <v>0</v>
      </c>
      <c r="J117" s="182">
        <f t="shared" si="42"/>
        <v>0</v>
      </c>
      <c r="L117" s="105"/>
    </row>
    <row r="118" spans="1:12" x14ac:dyDescent="0.25">
      <c r="A118" s="165">
        <v>100</v>
      </c>
      <c r="B118" s="180" t="s">
        <v>243</v>
      </c>
      <c r="C118" s="171">
        <v>801</v>
      </c>
      <c r="D118" s="181" t="s">
        <v>88</v>
      </c>
      <c r="E118" s="181" t="s">
        <v>67</v>
      </c>
      <c r="F118" s="174" t="s">
        <v>233</v>
      </c>
      <c r="G118" s="174">
        <v>200</v>
      </c>
      <c r="H118" s="182">
        <f>H119</f>
        <v>2572.92227</v>
      </c>
      <c r="I118" s="182">
        <f t="shared" si="42"/>
        <v>0</v>
      </c>
      <c r="J118" s="182">
        <f t="shared" si="42"/>
        <v>0</v>
      </c>
      <c r="L118" s="105"/>
    </row>
    <row r="119" spans="1:12" x14ac:dyDescent="0.25">
      <c r="A119" s="165">
        <v>101</v>
      </c>
      <c r="B119" s="180" t="s">
        <v>242</v>
      </c>
      <c r="C119" s="171">
        <v>801</v>
      </c>
      <c r="D119" s="181" t="s">
        <v>88</v>
      </c>
      <c r="E119" s="181" t="s">
        <v>67</v>
      </c>
      <c r="F119" s="174" t="s">
        <v>233</v>
      </c>
      <c r="G119" s="174">
        <v>240</v>
      </c>
      <c r="H119" s="182">
        <v>2572.92227</v>
      </c>
      <c r="I119" s="182">
        <v>0</v>
      </c>
      <c r="J119" s="182">
        <v>0</v>
      </c>
      <c r="L119" s="105"/>
    </row>
    <row r="120" spans="1:12" ht="50.25" customHeight="1" x14ac:dyDescent="0.25">
      <c r="A120" s="165">
        <v>102</v>
      </c>
      <c r="B120" s="176" t="s">
        <v>250</v>
      </c>
      <c r="C120" s="171">
        <v>801</v>
      </c>
      <c r="D120" s="181" t="s">
        <v>88</v>
      </c>
      <c r="E120" s="181" t="s">
        <v>67</v>
      </c>
      <c r="F120" s="174" t="s">
        <v>171</v>
      </c>
      <c r="G120" s="174"/>
      <c r="H120" s="182">
        <f>H121</f>
        <v>730</v>
      </c>
      <c r="I120" s="182">
        <f t="shared" ref="I120:J120" si="43">I121</f>
        <v>1216.22</v>
      </c>
      <c r="J120" s="182">
        <f t="shared" si="43"/>
        <v>1216.22</v>
      </c>
      <c r="L120" s="105"/>
    </row>
    <row r="121" spans="1:12" ht="78.75" customHeight="1" x14ac:dyDescent="0.25">
      <c r="A121" s="165">
        <v>103</v>
      </c>
      <c r="B121" s="190" t="s">
        <v>317</v>
      </c>
      <c r="C121" s="171">
        <v>801</v>
      </c>
      <c r="D121" s="181" t="s">
        <v>88</v>
      </c>
      <c r="E121" s="181" t="s">
        <v>67</v>
      </c>
      <c r="F121" s="174" t="s">
        <v>172</v>
      </c>
      <c r="G121" s="174"/>
      <c r="H121" s="182">
        <f>H122</f>
        <v>730</v>
      </c>
      <c r="I121" s="182">
        <f t="shared" ref="I121:J121" si="44">I122</f>
        <v>1216.22</v>
      </c>
      <c r="J121" s="182">
        <f t="shared" si="44"/>
        <v>1216.22</v>
      </c>
      <c r="L121" s="105"/>
    </row>
    <row r="122" spans="1:12" x14ac:dyDescent="0.25">
      <c r="A122" s="165">
        <v>104</v>
      </c>
      <c r="B122" s="180" t="s">
        <v>243</v>
      </c>
      <c r="C122" s="171">
        <v>801</v>
      </c>
      <c r="D122" s="181" t="s">
        <v>88</v>
      </c>
      <c r="E122" s="181" t="s">
        <v>67</v>
      </c>
      <c r="F122" s="174" t="s">
        <v>172</v>
      </c>
      <c r="G122" s="174">
        <v>200</v>
      </c>
      <c r="H122" s="182">
        <f>H123</f>
        <v>730</v>
      </c>
      <c r="I122" s="182">
        <f t="shared" ref="I122:J122" si="45">I123</f>
        <v>1216.22</v>
      </c>
      <c r="J122" s="182">
        <f t="shared" si="45"/>
        <v>1216.22</v>
      </c>
      <c r="L122" s="105"/>
    </row>
    <row r="123" spans="1:12" x14ac:dyDescent="0.25">
      <c r="A123" s="165">
        <v>105</v>
      </c>
      <c r="B123" s="180" t="s">
        <v>242</v>
      </c>
      <c r="C123" s="171">
        <v>801</v>
      </c>
      <c r="D123" s="181" t="s">
        <v>88</v>
      </c>
      <c r="E123" s="181" t="s">
        <v>67</v>
      </c>
      <c r="F123" s="174" t="s">
        <v>172</v>
      </c>
      <c r="G123" s="174">
        <v>240</v>
      </c>
      <c r="H123" s="182">
        <f>716.22+13.78</f>
        <v>730</v>
      </c>
      <c r="I123" s="182">
        <v>1216.22</v>
      </c>
      <c r="J123" s="182">
        <v>1216.22</v>
      </c>
      <c r="L123" s="105"/>
    </row>
    <row r="124" spans="1:12" x14ac:dyDescent="0.25">
      <c r="A124" s="165">
        <v>106</v>
      </c>
      <c r="B124" s="168" t="s">
        <v>123</v>
      </c>
      <c r="C124" s="169">
        <v>801</v>
      </c>
      <c r="D124" s="173" t="s">
        <v>84</v>
      </c>
      <c r="E124" s="181"/>
      <c r="F124" s="174"/>
      <c r="G124" s="174"/>
      <c r="H124" s="175">
        <f>+H125</f>
        <v>5770.326</v>
      </c>
      <c r="I124" s="175">
        <f>+I125</f>
        <v>4595.2160000000003</v>
      </c>
      <c r="J124" s="175">
        <f>+J125</f>
        <v>0</v>
      </c>
      <c r="L124" s="105"/>
    </row>
    <row r="125" spans="1:12" x14ac:dyDescent="0.25">
      <c r="A125" s="165">
        <v>107</v>
      </c>
      <c r="B125" s="176" t="s">
        <v>176</v>
      </c>
      <c r="C125" s="177">
        <v>801</v>
      </c>
      <c r="D125" s="184" t="s">
        <v>84</v>
      </c>
      <c r="E125" s="184" t="s">
        <v>62</v>
      </c>
      <c r="F125" s="185"/>
      <c r="G125" s="185"/>
      <c r="H125" s="186">
        <f>H128</f>
        <v>5770.326</v>
      </c>
      <c r="I125" s="186">
        <f>I128</f>
        <v>4595.2160000000003</v>
      </c>
      <c r="J125" s="186">
        <f>J128</f>
        <v>0</v>
      </c>
      <c r="L125" s="105"/>
    </row>
    <row r="126" spans="1:12" ht="36.75" x14ac:dyDescent="0.25">
      <c r="A126" s="165">
        <v>108</v>
      </c>
      <c r="B126" s="168" t="s">
        <v>186</v>
      </c>
      <c r="C126" s="177">
        <v>801</v>
      </c>
      <c r="D126" s="184" t="s">
        <v>84</v>
      </c>
      <c r="E126" s="184" t="s">
        <v>62</v>
      </c>
      <c r="F126" s="185" t="s">
        <v>187</v>
      </c>
      <c r="G126" s="185"/>
      <c r="H126" s="186">
        <f>+H128</f>
        <v>5770.326</v>
      </c>
      <c r="I126" s="186">
        <f>+I128</f>
        <v>4595.2160000000003</v>
      </c>
      <c r="J126" s="186">
        <f>+J128</f>
        <v>0</v>
      </c>
      <c r="L126" s="105"/>
    </row>
    <row r="127" spans="1:12" ht="48.75" x14ac:dyDescent="0.25">
      <c r="A127" s="165">
        <v>109</v>
      </c>
      <c r="B127" s="168" t="s">
        <v>188</v>
      </c>
      <c r="C127" s="177">
        <v>801</v>
      </c>
      <c r="D127" s="184" t="s">
        <v>84</v>
      </c>
      <c r="E127" s="184" t="s">
        <v>62</v>
      </c>
      <c r="F127" s="185" t="s">
        <v>189</v>
      </c>
      <c r="G127" s="185"/>
      <c r="H127" s="186">
        <f>+H128</f>
        <v>5770.326</v>
      </c>
      <c r="I127" s="186">
        <f>+I128</f>
        <v>4595.2160000000003</v>
      </c>
      <c r="J127" s="186">
        <f>+J128</f>
        <v>0</v>
      </c>
      <c r="L127" s="105"/>
    </row>
    <row r="128" spans="1:12" ht="98.25" customHeight="1" x14ac:dyDescent="0.25">
      <c r="A128" s="165">
        <v>110</v>
      </c>
      <c r="B128" s="180" t="s">
        <v>221</v>
      </c>
      <c r="C128" s="171">
        <v>801</v>
      </c>
      <c r="D128" s="181" t="s">
        <v>84</v>
      </c>
      <c r="E128" s="181" t="s">
        <v>62</v>
      </c>
      <c r="F128" s="174" t="s">
        <v>177</v>
      </c>
      <c r="G128" s="174"/>
      <c r="H128" s="182">
        <f t="shared" ref="H128:J129" si="46">H129</f>
        <v>5770.326</v>
      </c>
      <c r="I128" s="182">
        <f t="shared" si="46"/>
        <v>4595.2160000000003</v>
      </c>
      <c r="J128" s="182">
        <f t="shared" si="46"/>
        <v>0</v>
      </c>
      <c r="L128" s="105"/>
    </row>
    <row r="129" spans="1:12" x14ac:dyDescent="0.25">
      <c r="A129" s="165">
        <v>111</v>
      </c>
      <c r="B129" s="180" t="s">
        <v>150</v>
      </c>
      <c r="C129" s="171">
        <v>801</v>
      </c>
      <c r="D129" s="181" t="s">
        <v>84</v>
      </c>
      <c r="E129" s="181" t="s">
        <v>62</v>
      </c>
      <c r="F129" s="174" t="s">
        <v>177</v>
      </c>
      <c r="G129" s="174">
        <v>500</v>
      </c>
      <c r="H129" s="182">
        <f t="shared" si="46"/>
        <v>5770.326</v>
      </c>
      <c r="I129" s="182">
        <f t="shared" si="46"/>
        <v>4595.2160000000003</v>
      </c>
      <c r="J129" s="182">
        <f t="shared" si="46"/>
        <v>0</v>
      </c>
      <c r="L129" s="105"/>
    </row>
    <row r="130" spans="1:12" x14ac:dyDescent="0.25">
      <c r="A130" s="165">
        <v>112</v>
      </c>
      <c r="B130" s="180" t="s">
        <v>53</v>
      </c>
      <c r="C130" s="171">
        <v>801</v>
      </c>
      <c r="D130" s="181" t="s">
        <v>84</v>
      </c>
      <c r="E130" s="181" t="s">
        <v>62</v>
      </c>
      <c r="F130" s="174" t="s">
        <v>177</v>
      </c>
      <c r="G130" s="174">
        <v>540</v>
      </c>
      <c r="H130" s="182">
        <f>6070.326-300</f>
        <v>5770.326</v>
      </c>
      <c r="I130" s="182">
        <v>4595.2160000000003</v>
      </c>
      <c r="J130" s="182">
        <f>4595.216-4595.216</f>
        <v>0</v>
      </c>
      <c r="L130" s="105"/>
    </row>
    <row r="131" spans="1:12" s="98" customFormat="1" ht="12" x14ac:dyDescent="0.2">
      <c r="A131" s="165">
        <v>113</v>
      </c>
      <c r="B131" s="168" t="s">
        <v>125</v>
      </c>
      <c r="C131" s="169">
        <v>801</v>
      </c>
      <c r="D131" s="173" t="s">
        <v>130</v>
      </c>
      <c r="E131" s="173" t="s">
        <v>60</v>
      </c>
      <c r="F131" s="191"/>
      <c r="G131" s="191"/>
      <c r="H131" s="175">
        <f>H132</f>
        <v>0</v>
      </c>
      <c r="I131" s="175">
        <f t="shared" ref="I131:J131" si="47">I132</f>
        <v>3.5</v>
      </c>
      <c r="J131" s="175">
        <f t="shared" si="47"/>
        <v>3.5</v>
      </c>
      <c r="L131" s="145"/>
    </row>
    <row r="132" spans="1:12" s="98" customFormat="1" ht="24" x14ac:dyDescent="0.2">
      <c r="A132" s="165">
        <v>114</v>
      </c>
      <c r="B132" s="100" t="s">
        <v>126</v>
      </c>
      <c r="C132" s="169">
        <v>801</v>
      </c>
      <c r="D132" s="173" t="s">
        <v>130</v>
      </c>
      <c r="E132" s="173" t="s">
        <v>130</v>
      </c>
      <c r="F132" s="191"/>
      <c r="G132" s="191"/>
      <c r="H132" s="175">
        <f>H133</f>
        <v>0</v>
      </c>
      <c r="I132" s="175">
        <f t="shared" ref="I132:J132" si="48">I133</f>
        <v>3.5</v>
      </c>
      <c r="J132" s="175">
        <f t="shared" si="48"/>
        <v>3.5</v>
      </c>
      <c r="L132" s="145"/>
    </row>
    <row r="133" spans="1:12" ht="24.75" x14ac:dyDescent="0.25">
      <c r="A133" s="165">
        <v>115</v>
      </c>
      <c r="B133" s="180" t="s">
        <v>219</v>
      </c>
      <c r="C133" s="171">
        <v>801</v>
      </c>
      <c r="D133" s="181" t="s">
        <v>130</v>
      </c>
      <c r="E133" s="181" t="s">
        <v>130</v>
      </c>
      <c r="F133" s="174" t="s">
        <v>142</v>
      </c>
      <c r="G133" s="174"/>
      <c r="H133" s="182">
        <f>H134</f>
        <v>0</v>
      </c>
      <c r="I133" s="182">
        <f t="shared" ref="I133:J133" si="49">I134</f>
        <v>3.5</v>
      </c>
      <c r="J133" s="182">
        <f t="shared" si="49"/>
        <v>3.5</v>
      </c>
      <c r="L133" s="105"/>
    </row>
    <row r="134" spans="1:12" ht="39" customHeight="1" x14ac:dyDescent="0.25">
      <c r="A134" s="165">
        <v>116</v>
      </c>
      <c r="B134" s="180" t="s">
        <v>335</v>
      </c>
      <c r="C134" s="171">
        <v>801</v>
      </c>
      <c r="D134" s="181" t="s">
        <v>130</v>
      </c>
      <c r="E134" s="181" t="s">
        <v>130</v>
      </c>
      <c r="F134" s="174" t="s">
        <v>134</v>
      </c>
      <c r="G134" s="174"/>
      <c r="H134" s="182">
        <f>H135</f>
        <v>0</v>
      </c>
      <c r="I134" s="182">
        <f t="shared" ref="I134" si="50">I135</f>
        <v>3.5</v>
      </c>
      <c r="J134" s="182">
        <f t="shared" ref="J134" si="51">J135</f>
        <v>3.5</v>
      </c>
      <c r="L134" s="105"/>
    </row>
    <row r="135" spans="1:12" ht="36.75" x14ac:dyDescent="0.25">
      <c r="A135" s="165">
        <v>117</v>
      </c>
      <c r="B135" s="180" t="s">
        <v>178</v>
      </c>
      <c r="C135" s="171">
        <v>801</v>
      </c>
      <c r="D135" s="181" t="s">
        <v>130</v>
      </c>
      <c r="E135" s="181" t="s">
        <v>130</v>
      </c>
      <c r="F135" s="174" t="s">
        <v>179</v>
      </c>
      <c r="G135" s="174"/>
      <c r="H135" s="182"/>
      <c r="I135" s="182">
        <v>3.5</v>
      </c>
      <c r="J135" s="182">
        <v>3.5</v>
      </c>
      <c r="L135" s="105"/>
    </row>
    <row r="136" spans="1:12" x14ac:dyDescent="0.25">
      <c r="A136" s="165">
        <v>118</v>
      </c>
      <c r="B136" s="180" t="s">
        <v>243</v>
      </c>
      <c r="C136" s="171">
        <v>801</v>
      </c>
      <c r="D136" s="181" t="s">
        <v>130</v>
      </c>
      <c r="E136" s="181" t="s">
        <v>130</v>
      </c>
      <c r="F136" s="174" t="s">
        <v>179</v>
      </c>
      <c r="G136" s="174">
        <v>200</v>
      </c>
      <c r="H136" s="182">
        <f>H137</f>
        <v>0</v>
      </c>
      <c r="I136" s="182">
        <v>3.5</v>
      </c>
      <c r="J136" s="182">
        <v>3.5</v>
      </c>
      <c r="L136" s="105"/>
    </row>
    <row r="137" spans="1:12" x14ac:dyDescent="0.25">
      <c r="A137" s="165">
        <v>119</v>
      </c>
      <c r="B137" s="180" t="s">
        <v>242</v>
      </c>
      <c r="C137" s="171">
        <v>801</v>
      </c>
      <c r="D137" s="181" t="s">
        <v>130</v>
      </c>
      <c r="E137" s="181" t="s">
        <v>130</v>
      </c>
      <c r="F137" s="174" t="s">
        <v>179</v>
      </c>
      <c r="G137" s="174">
        <v>240</v>
      </c>
      <c r="H137" s="182">
        <f>3.5-3.5</f>
        <v>0</v>
      </c>
      <c r="I137" s="182">
        <v>3.5</v>
      </c>
      <c r="J137" s="182">
        <v>3.5</v>
      </c>
      <c r="L137" s="105"/>
    </row>
    <row r="138" spans="1:12" s="98" customFormat="1" ht="12" x14ac:dyDescent="0.2">
      <c r="A138" s="165">
        <v>120</v>
      </c>
      <c r="B138" s="168" t="s">
        <v>127</v>
      </c>
      <c r="C138" s="169">
        <v>801</v>
      </c>
      <c r="D138" s="173">
        <v>10</v>
      </c>
      <c r="E138" s="181"/>
      <c r="F138" s="174"/>
      <c r="G138" s="174"/>
      <c r="H138" s="175">
        <f>H139</f>
        <v>30</v>
      </c>
      <c r="I138" s="175">
        <f t="shared" ref="I138:J138" si="52">I139</f>
        <v>10</v>
      </c>
      <c r="J138" s="175">
        <f t="shared" si="52"/>
        <v>10</v>
      </c>
      <c r="L138" s="144"/>
    </row>
    <row r="139" spans="1:12" ht="17.25" customHeight="1" x14ac:dyDescent="0.25">
      <c r="A139" s="165">
        <v>121</v>
      </c>
      <c r="B139" s="176" t="s">
        <v>180</v>
      </c>
      <c r="C139" s="177">
        <v>801</v>
      </c>
      <c r="D139" s="184">
        <v>10</v>
      </c>
      <c r="E139" s="184" t="s">
        <v>67</v>
      </c>
      <c r="F139" s="185"/>
      <c r="G139" s="185"/>
      <c r="H139" s="186">
        <f>H140+H145</f>
        <v>30</v>
      </c>
      <c r="I139" s="186">
        <f t="shared" ref="I139:J139" si="53">I140+I145</f>
        <v>10</v>
      </c>
      <c r="J139" s="186">
        <f t="shared" si="53"/>
        <v>10</v>
      </c>
      <c r="L139" s="105"/>
    </row>
    <row r="140" spans="1:12" ht="47.25" customHeight="1" x14ac:dyDescent="0.25">
      <c r="A140" s="165">
        <v>122</v>
      </c>
      <c r="B140" s="180" t="s">
        <v>244</v>
      </c>
      <c r="C140" s="171">
        <v>801</v>
      </c>
      <c r="D140" s="181">
        <v>10</v>
      </c>
      <c r="E140" s="181" t="s">
        <v>67</v>
      </c>
      <c r="F140" s="174" t="s">
        <v>200</v>
      </c>
      <c r="G140" s="174"/>
      <c r="H140" s="182">
        <f t="shared" ref="H140:H143" si="54">+H141</f>
        <v>0</v>
      </c>
      <c r="I140" s="182">
        <v>10</v>
      </c>
      <c r="J140" s="182">
        <v>10</v>
      </c>
      <c r="L140" s="105"/>
    </row>
    <row r="141" spans="1:12" ht="50.45" customHeight="1" x14ac:dyDescent="0.25">
      <c r="A141" s="165">
        <v>123</v>
      </c>
      <c r="B141" s="168" t="s">
        <v>201</v>
      </c>
      <c r="C141" s="171">
        <v>801</v>
      </c>
      <c r="D141" s="181">
        <v>10</v>
      </c>
      <c r="E141" s="181" t="s">
        <v>67</v>
      </c>
      <c r="F141" s="174" t="s">
        <v>181</v>
      </c>
      <c r="G141" s="174"/>
      <c r="H141" s="182">
        <f t="shared" si="54"/>
        <v>0</v>
      </c>
      <c r="I141" s="182">
        <f>+I142</f>
        <v>10</v>
      </c>
      <c r="J141" s="182">
        <f>+J142</f>
        <v>10</v>
      </c>
      <c r="L141" s="105"/>
    </row>
    <row r="142" spans="1:12" ht="58.5" customHeight="1" x14ac:dyDescent="0.25">
      <c r="A142" s="165">
        <v>124</v>
      </c>
      <c r="B142" s="180" t="s">
        <v>251</v>
      </c>
      <c r="C142" s="171">
        <v>801</v>
      </c>
      <c r="D142" s="181">
        <v>10</v>
      </c>
      <c r="E142" s="181" t="s">
        <v>67</v>
      </c>
      <c r="F142" s="174" t="s">
        <v>182</v>
      </c>
      <c r="G142" s="174"/>
      <c r="H142" s="182">
        <f t="shared" si="54"/>
        <v>0</v>
      </c>
      <c r="I142" s="182">
        <v>10</v>
      </c>
      <c r="J142" s="182">
        <v>10</v>
      </c>
      <c r="L142" s="105"/>
    </row>
    <row r="143" spans="1:12" ht="24.75" x14ac:dyDescent="0.25">
      <c r="A143" s="165">
        <v>125</v>
      </c>
      <c r="B143" s="180" t="s">
        <v>183</v>
      </c>
      <c r="C143" s="171">
        <v>801</v>
      </c>
      <c r="D143" s="181">
        <v>10</v>
      </c>
      <c r="E143" s="181" t="s">
        <v>67</v>
      </c>
      <c r="F143" s="174" t="s">
        <v>182</v>
      </c>
      <c r="G143" s="174">
        <v>300</v>
      </c>
      <c r="H143" s="182">
        <f t="shared" si="54"/>
        <v>0</v>
      </c>
      <c r="I143" s="182">
        <v>10</v>
      </c>
      <c r="J143" s="182">
        <v>10</v>
      </c>
      <c r="L143" s="105"/>
    </row>
    <row r="144" spans="1:12" ht="34.5" customHeight="1" x14ac:dyDescent="0.25">
      <c r="A144" s="165">
        <v>126</v>
      </c>
      <c r="B144" s="180" t="s">
        <v>184</v>
      </c>
      <c r="C144" s="171">
        <v>801</v>
      </c>
      <c r="D144" s="181">
        <v>10</v>
      </c>
      <c r="E144" s="181" t="s">
        <v>67</v>
      </c>
      <c r="F144" s="174" t="s">
        <v>182</v>
      </c>
      <c r="G144" s="174">
        <v>310</v>
      </c>
      <c r="H144" s="182">
        <v>0</v>
      </c>
      <c r="I144" s="182">
        <v>10</v>
      </c>
      <c r="J144" s="182">
        <v>10</v>
      </c>
      <c r="L144" s="105"/>
    </row>
    <row r="145" spans="1:10" ht="24.6" customHeight="1" x14ac:dyDescent="0.25">
      <c r="A145" s="165">
        <v>127</v>
      </c>
      <c r="B145" s="180" t="s">
        <v>219</v>
      </c>
      <c r="C145" s="171">
        <v>801</v>
      </c>
      <c r="D145" s="181">
        <v>10</v>
      </c>
      <c r="E145" s="181" t="s">
        <v>67</v>
      </c>
      <c r="F145" s="174" t="s">
        <v>142</v>
      </c>
      <c r="G145" s="174"/>
      <c r="H145" s="182">
        <f>H146</f>
        <v>30</v>
      </c>
      <c r="I145" s="182">
        <f t="shared" ref="I145:J145" si="55">I146</f>
        <v>0</v>
      </c>
      <c r="J145" s="182">
        <f t="shared" si="55"/>
        <v>0</v>
      </c>
    </row>
    <row r="146" spans="1:10" ht="44.45" customHeight="1" x14ac:dyDescent="0.25">
      <c r="A146" s="165">
        <v>128</v>
      </c>
      <c r="B146" s="168" t="s">
        <v>319</v>
      </c>
      <c r="C146" s="171">
        <v>801</v>
      </c>
      <c r="D146" s="181">
        <v>10</v>
      </c>
      <c r="E146" s="181" t="s">
        <v>67</v>
      </c>
      <c r="F146" s="174" t="s">
        <v>151</v>
      </c>
      <c r="G146" s="174"/>
      <c r="H146" s="182">
        <f>H147</f>
        <v>30</v>
      </c>
      <c r="I146" s="182">
        <f t="shared" ref="I146:J146" si="56">I147</f>
        <v>0</v>
      </c>
      <c r="J146" s="182">
        <f t="shared" si="56"/>
        <v>0</v>
      </c>
    </row>
    <row r="147" spans="1:10" ht="42" customHeight="1" x14ac:dyDescent="0.25">
      <c r="A147" s="165">
        <v>129</v>
      </c>
      <c r="B147" s="180" t="s">
        <v>152</v>
      </c>
      <c r="C147" s="171">
        <v>801</v>
      </c>
      <c r="D147" s="181">
        <v>10</v>
      </c>
      <c r="E147" s="181" t="s">
        <v>67</v>
      </c>
      <c r="F147" s="174" t="s">
        <v>153</v>
      </c>
      <c r="G147" s="174"/>
      <c r="H147" s="182">
        <f>H148</f>
        <v>30</v>
      </c>
      <c r="I147" s="182">
        <f t="shared" ref="I147:J147" si="57">I148</f>
        <v>0</v>
      </c>
      <c r="J147" s="182">
        <f t="shared" si="57"/>
        <v>0</v>
      </c>
    </row>
    <row r="148" spans="1:10" ht="34.9" customHeight="1" x14ac:dyDescent="0.25">
      <c r="A148" s="165">
        <v>130</v>
      </c>
      <c r="B148" s="180" t="s">
        <v>183</v>
      </c>
      <c r="C148" s="171">
        <v>801</v>
      </c>
      <c r="D148" s="181">
        <v>10</v>
      </c>
      <c r="E148" s="181" t="s">
        <v>67</v>
      </c>
      <c r="F148" s="174" t="s">
        <v>153</v>
      </c>
      <c r="G148" s="174">
        <v>300</v>
      </c>
      <c r="H148" s="182">
        <f>H149</f>
        <v>30</v>
      </c>
      <c r="I148" s="182">
        <f t="shared" ref="I148:J148" si="58">I149</f>
        <v>0</v>
      </c>
      <c r="J148" s="182">
        <f t="shared" si="58"/>
        <v>0</v>
      </c>
    </row>
    <row r="149" spans="1:10" ht="30" customHeight="1" x14ac:dyDescent="0.25">
      <c r="A149" s="165">
        <v>131</v>
      </c>
      <c r="B149" s="180" t="s">
        <v>184</v>
      </c>
      <c r="C149" s="171">
        <v>801</v>
      </c>
      <c r="D149" s="181">
        <v>10</v>
      </c>
      <c r="E149" s="181" t="s">
        <v>67</v>
      </c>
      <c r="F149" s="174" t="s">
        <v>153</v>
      </c>
      <c r="G149" s="174">
        <v>310</v>
      </c>
      <c r="H149" s="182">
        <v>30</v>
      </c>
      <c r="I149" s="182">
        <v>0</v>
      </c>
      <c r="J149" s="182">
        <v>0</v>
      </c>
    </row>
    <row r="150" spans="1:10" s="5" customFormat="1" ht="26.25" customHeight="1" x14ac:dyDescent="0.25">
      <c r="A150" s="165">
        <v>132</v>
      </c>
      <c r="B150" s="168" t="s">
        <v>222</v>
      </c>
      <c r="C150" s="169">
        <v>801</v>
      </c>
      <c r="D150" s="173" t="s">
        <v>87</v>
      </c>
      <c r="E150" s="173"/>
      <c r="F150" s="191"/>
      <c r="G150" s="191"/>
      <c r="H150" s="175">
        <f>H151</f>
        <v>239.31100000000001</v>
      </c>
      <c r="I150" s="175">
        <f t="shared" ref="I150:J151" si="59">I151</f>
        <v>145.21100000000001</v>
      </c>
      <c r="J150" s="175">
        <f t="shared" si="59"/>
        <v>145.21100000000001</v>
      </c>
    </row>
    <row r="151" spans="1:10" s="5" customFormat="1" ht="21" customHeight="1" x14ac:dyDescent="0.25">
      <c r="A151" s="165">
        <v>133</v>
      </c>
      <c r="B151" s="168" t="s">
        <v>223</v>
      </c>
      <c r="C151" s="169">
        <v>801</v>
      </c>
      <c r="D151" s="173" t="s">
        <v>87</v>
      </c>
      <c r="E151" s="173" t="s">
        <v>63</v>
      </c>
      <c r="F151" s="191"/>
      <c r="G151" s="191"/>
      <c r="H151" s="175">
        <f>H152</f>
        <v>239.31100000000001</v>
      </c>
      <c r="I151" s="175">
        <f t="shared" si="59"/>
        <v>145.21100000000001</v>
      </c>
      <c r="J151" s="175">
        <f t="shared" si="59"/>
        <v>145.21100000000001</v>
      </c>
    </row>
    <row r="152" spans="1:10" s="5" customFormat="1" ht="38.25" customHeight="1" x14ac:dyDescent="0.25">
      <c r="A152" s="165">
        <v>134</v>
      </c>
      <c r="B152" s="168" t="s">
        <v>224</v>
      </c>
      <c r="C152" s="169">
        <v>801</v>
      </c>
      <c r="D152" s="173" t="s">
        <v>87</v>
      </c>
      <c r="E152" s="173" t="s">
        <v>63</v>
      </c>
      <c r="F152" s="191" t="s">
        <v>235</v>
      </c>
      <c r="G152" s="191"/>
      <c r="H152" s="175">
        <f>H153+H157</f>
        <v>239.31100000000001</v>
      </c>
      <c r="I152" s="175">
        <f>I153+I157</f>
        <v>145.21100000000001</v>
      </c>
      <c r="J152" s="175">
        <f>J153+J157</f>
        <v>145.21100000000001</v>
      </c>
    </row>
    <row r="153" spans="1:10" s="5" customFormat="1" ht="33.6" customHeight="1" x14ac:dyDescent="0.25">
      <c r="A153" s="165">
        <v>135</v>
      </c>
      <c r="B153" s="180" t="s">
        <v>322</v>
      </c>
      <c r="C153" s="169">
        <v>801</v>
      </c>
      <c r="D153" s="173" t="s">
        <v>87</v>
      </c>
      <c r="E153" s="173" t="s">
        <v>63</v>
      </c>
      <c r="F153" s="191" t="s">
        <v>237</v>
      </c>
      <c r="G153" s="191"/>
      <c r="H153" s="175">
        <f>H154</f>
        <v>149.31100000000001</v>
      </c>
      <c r="I153" s="175">
        <f t="shared" ref="I153:J153" si="60">I154</f>
        <v>145.21100000000001</v>
      </c>
      <c r="J153" s="175">
        <f t="shared" si="60"/>
        <v>145.21100000000001</v>
      </c>
    </row>
    <row r="154" spans="1:10" s="5" customFormat="1" ht="91.5" customHeight="1" x14ac:dyDescent="0.25">
      <c r="A154" s="165">
        <v>136</v>
      </c>
      <c r="B154" s="180" t="s">
        <v>236</v>
      </c>
      <c r="C154" s="171">
        <v>801</v>
      </c>
      <c r="D154" s="181" t="s">
        <v>87</v>
      </c>
      <c r="E154" s="181" t="s">
        <v>63</v>
      </c>
      <c r="F154" s="174" t="s">
        <v>238</v>
      </c>
      <c r="G154" s="174"/>
      <c r="H154" s="175">
        <f>H155</f>
        <v>149.31100000000001</v>
      </c>
      <c r="I154" s="175">
        <f t="shared" ref="I154:J154" si="61">I155</f>
        <v>145.21100000000001</v>
      </c>
      <c r="J154" s="175">
        <f t="shared" si="61"/>
        <v>145.21100000000001</v>
      </c>
    </row>
    <row r="155" spans="1:10" s="5" customFormat="1" ht="33.6" customHeight="1" x14ac:dyDescent="0.25">
      <c r="A155" s="165">
        <v>137</v>
      </c>
      <c r="B155" s="100" t="s">
        <v>320</v>
      </c>
      <c r="C155" s="171">
        <v>801</v>
      </c>
      <c r="D155" s="181" t="s">
        <v>87</v>
      </c>
      <c r="E155" s="181" t="s">
        <v>63</v>
      </c>
      <c r="F155" s="174" t="s">
        <v>238</v>
      </c>
      <c r="G155" s="174">
        <v>600</v>
      </c>
      <c r="H155" s="175">
        <f t="shared" ref="H155:J155" si="62">H156</f>
        <v>149.31100000000001</v>
      </c>
      <c r="I155" s="175">
        <f t="shared" si="62"/>
        <v>145.21100000000001</v>
      </c>
      <c r="J155" s="175">
        <f t="shared" si="62"/>
        <v>145.21100000000001</v>
      </c>
    </row>
    <row r="156" spans="1:10" s="5" customFormat="1" ht="28.5" customHeight="1" x14ac:dyDescent="0.25">
      <c r="A156" s="165">
        <v>138</v>
      </c>
      <c r="B156" s="192" t="s">
        <v>321</v>
      </c>
      <c r="C156" s="171">
        <v>801</v>
      </c>
      <c r="D156" s="181" t="s">
        <v>87</v>
      </c>
      <c r="E156" s="181" t="s">
        <v>63</v>
      </c>
      <c r="F156" s="174" t="s">
        <v>238</v>
      </c>
      <c r="G156" s="174">
        <v>620</v>
      </c>
      <c r="H156" s="175">
        <v>149.31100000000001</v>
      </c>
      <c r="I156" s="175">
        <v>145.21100000000001</v>
      </c>
      <c r="J156" s="175">
        <v>145.21100000000001</v>
      </c>
    </row>
    <row r="157" spans="1:10" s="5" customFormat="1" ht="33.6" customHeight="1" x14ac:dyDescent="0.25">
      <c r="A157" s="165">
        <v>139</v>
      </c>
      <c r="B157" s="180" t="s">
        <v>322</v>
      </c>
      <c r="C157" s="169">
        <v>801</v>
      </c>
      <c r="D157" s="173" t="s">
        <v>87</v>
      </c>
      <c r="E157" s="173" t="s">
        <v>63</v>
      </c>
      <c r="F157" s="191" t="s">
        <v>327</v>
      </c>
      <c r="G157" s="191"/>
      <c r="H157" s="175">
        <f>H158</f>
        <v>90</v>
      </c>
      <c r="I157" s="175">
        <f t="shared" ref="I157:J157" si="63">I158</f>
        <v>0</v>
      </c>
      <c r="J157" s="175">
        <f t="shared" si="63"/>
        <v>0</v>
      </c>
    </row>
    <row r="158" spans="1:10" s="5" customFormat="1" ht="44.25" customHeight="1" x14ac:dyDescent="0.25">
      <c r="A158" s="165">
        <v>140</v>
      </c>
      <c r="B158" s="180" t="s">
        <v>326</v>
      </c>
      <c r="C158" s="171">
        <v>801</v>
      </c>
      <c r="D158" s="181" t="s">
        <v>87</v>
      </c>
      <c r="E158" s="181" t="s">
        <v>63</v>
      </c>
      <c r="F158" s="174" t="s">
        <v>328</v>
      </c>
      <c r="G158" s="174"/>
      <c r="H158" s="175">
        <f>H159</f>
        <v>90</v>
      </c>
      <c r="I158" s="175">
        <f t="shared" ref="I158:I159" si="64">I159</f>
        <v>0</v>
      </c>
      <c r="J158" s="175">
        <f t="shared" ref="J158:J159" si="65">J159</f>
        <v>0</v>
      </c>
    </row>
    <row r="159" spans="1:10" s="5" customFormat="1" ht="33.6" customHeight="1" x14ac:dyDescent="0.25">
      <c r="A159" s="165">
        <v>141</v>
      </c>
      <c r="B159" s="100" t="s">
        <v>320</v>
      </c>
      <c r="C159" s="171">
        <v>801</v>
      </c>
      <c r="D159" s="181" t="s">
        <v>87</v>
      </c>
      <c r="E159" s="181" t="s">
        <v>63</v>
      </c>
      <c r="F159" s="174" t="s">
        <v>328</v>
      </c>
      <c r="G159" s="174">
        <v>600</v>
      </c>
      <c r="H159" s="175">
        <f>H160</f>
        <v>90</v>
      </c>
      <c r="I159" s="175">
        <f t="shared" si="64"/>
        <v>0</v>
      </c>
      <c r="J159" s="175">
        <f t="shared" si="65"/>
        <v>0</v>
      </c>
    </row>
    <row r="160" spans="1:10" s="5" customFormat="1" ht="28.5" customHeight="1" x14ac:dyDescent="0.25">
      <c r="A160" s="165">
        <v>142</v>
      </c>
      <c r="B160" s="192" t="s">
        <v>321</v>
      </c>
      <c r="C160" s="171">
        <v>801</v>
      </c>
      <c r="D160" s="181" t="s">
        <v>87</v>
      </c>
      <c r="E160" s="181" t="s">
        <v>63</v>
      </c>
      <c r="F160" s="174" t="s">
        <v>328</v>
      </c>
      <c r="G160" s="174">
        <v>620</v>
      </c>
      <c r="H160" s="175">
        <v>90</v>
      </c>
      <c r="I160" s="175">
        <v>0</v>
      </c>
      <c r="J160" s="175">
        <v>0</v>
      </c>
    </row>
    <row r="161" spans="1:10" s="5" customFormat="1" ht="17.25" customHeight="1" x14ac:dyDescent="0.25">
      <c r="A161" s="165">
        <v>143</v>
      </c>
      <c r="B161" s="168" t="s">
        <v>128</v>
      </c>
      <c r="C161" s="171"/>
      <c r="D161" s="181"/>
      <c r="E161" s="181"/>
      <c r="F161" s="174"/>
      <c r="G161" s="174"/>
      <c r="H161" s="175"/>
      <c r="I161" s="193">
        <v>480.85300000000001</v>
      </c>
      <c r="J161" s="193">
        <v>970.49599999999998</v>
      </c>
    </row>
    <row r="162" spans="1:10" ht="18" customHeight="1" x14ac:dyDescent="0.25">
      <c r="A162" s="165">
        <v>144</v>
      </c>
      <c r="B162" s="168" t="s">
        <v>129</v>
      </c>
      <c r="C162" s="171"/>
      <c r="D162" s="181"/>
      <c r="E162" s="181"/>
      <c r="F162" s="174"/>
      <c r="G162" s="174"/>
      <c r="H162" s="175">
        <f>H19</f>
        <v>31586.777300000005</v>
      </c>
      <c r="I162" s="175">
        <f>I19+I161</f>
        <v>19921.521000000001</v>
      </c>
      <c r="J162" s="175">
        <f>J19+J161</f>
        <v>20117.220999999998</v>
      </c>
    </row>
    <row r="163" spans="1:10" x14ac:dyDescent="0.25">
      <c r="C163" s="101"/>
      <c r="D163" s="102"/>
      <c r="E163" s="102"/>
      <c r="F163" s="101"/>
      <c r="G163" s="101"/>
      <c r="H163" s="103"/>
      <c r="I163" s="103"/>
      <c r="J163" s="103"/>
    </row>
    <row r="164" spans="1:10" x14ac:dyDescent="0.25">
      <c r="H164" s="92"/>
      <c r="I164" s="92"/>
      <c r="J164" s="92"/>
    </row>
  </sheetData>
  <autoFilter ref="A18:K162"/>
  <mergeCells count="8">
    <mergeCell ref="G1:J1"/>
    <mergeCell ref="A13:J14"/>
    <mergeCell ref="H2:K2"/>
    <mergeCell ref="H6:K6"/>
    <mergeCell ref="J8:K8"/>
    <mergeCell ref="F5:K5"/>
    <mergeCell ref="F4:K4"/>
    <mergeCell ref="F10:K10"/>
  </mergeCells>
  <pageMargins left="0.27559055118110237" right="0.23622047244094491" top="0" bottom="0" header="0.31496062992125984" footer="0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9"/>
  <sheetViews>
    <sheetView topLeftCell="A160" zoomScale="90" zoomScaleNormal="90" zoomScaleSheetLayoutView="110" workbookViewId="0">
      <selection activeCell="G181" sqref="G181:L182"/>
    </sheetView>
  </sheetViews>
  <sheetFormatPr defaultRowHeight="15" x14ac:dyDescent="0.25"/>
  <cols>
    <col min="1" max="1" width="4.7109375" style="3" customWidth="1"/>
    <col min="2" max="2" width="48.85546875" style="104" customWidth="1"/>
    <col min="3" max="3" width="12.140625" style="3" customWidth="1"/>
    <col min="4" max="5" width="5.140625" style="3" customWidth="1"/>
    <col min="6" max="6" width="5" style="3" customWidth="1"/>
    <col min="7" max="7" width="12.140625" style="105" customWidth="1"/>
    <col min="8" max="8" width="13.7109375" style="105" customWidth="1"/>
    <col min="9" max="9" width="13.5703125" style="105" customWidth="1"/>
    <col min="10" max="11" width="9.140625" style="3"/>
    <col min="12" max="12" width="11.42578125" style="3" bestFit="1" customWidth="1"/>
    <col min="13" max="16384" width="9.140625" style="3"/>
  </cols>
  <sheetData>
    <row r="1" spans="1:9" ht="84" hidden="1" customHeight="1" x14ac:dyDescent="0.25">
      <c r="F1" s="227" t="s">
        <v>284</v>
      </c>
      <c r="G1" s="227"/>
      <c r="H1" s="227"/>
      <c r="I1" s="227"/>
    </row>
    <row r="2" spans="1:9" ht="23.25" customHeight="1" x14ac:dyDescent="0.25">
      <c r="F2" s="220" t="s">
        <v>362</v>
      </c>
      <c r="G2" s="220"/>
      <c r="H2" s="220"/>
      <c r="I2" s="220"/>
    </row>
    <row r="3" spans="1:9" ht="23.25" customHeight="1" x14ac:dyDescent="0.25">
      <c r="F3" s="90"/>
      <c r="G3" s="89"/>
      <c r="H3" s="89"/>
      <c r="I3" s="89" t="s">
        <v>349</v>
      </c>
    </row>
    <row r="4" spans="1:9" ht="15.75" customHeight="1" x14ac:dyDescent="0.25">
      <c r="C4" s="220" t="s">
        <v>352</v>
      </c>
      <c r="D4" s="220"/>
      <c r="E4" s="220"/>
      <c r="F4" s="220"/>
      <c r="G4" s="220"/>
      <c r="H4" s="220"/>
      <c r="I4" s="220"/>
    </row>
    <row r="5" spans="1:9" ht="30" customHeight="1" x14ac:dyDescent="0.25">
      <c r="C5" s="220" t="s">
        <v>355</v>
      </c>
      <c r="D5" s="220"/>
      <c r="E5" s="220"/>
      <c r="F5" s="220"/>
      <c r="G5" s="220"/>
      <c r="H5" s="220"/>
      <c r="I5" s="220"/>
    </row>
    <row r="6" spans="1:9" ht="16.5" customHeight="1" x14ac:dyDescent="0.25">
      <c r="F6" s="220" t="s">
        <v>383</v>
      </c>
      <c r="G6" s="220"/>
      <c r="H6" s="220"/>
      <c r="I6" s="220"/>
    </row>
    <row r="7" spans="1:9" ht="21" customHeight="1" x14ac:dyDescent="0.25">
      <c r="F7" s="88"/>
      <c r="G7" s="89"/>
      <c r="H7" s="89"/>
      <c r="I7" s="89"/>
    </row>
    <row r="8" spans="1:9" ht="21.75" customHeight="1" x14ac:dyDescent="0.25">
      <c r="F8" s="90"/>
      <c r="G8" s="90"/>
      <c r="H8" s="220" t="s">
        <v>363</v>
      </c>
      <c r="I8" s="220"/>
    </row>
    <row r="9" spans="1:9" ht="18" customHeight="1" x14ac:dyDescent="0.25">
      <c r="F9" s="90"/>
      <c r="G9" s="88"/>
      <c r="H9" s="90"/>
      <c r="I9" s="89" t="s">
        <v>354</v>
      </c>
    </row>
    <row r="10" spans="1:9" ht="31.5" customHeight="1" x14ac:dyDescent="0.25">
      <c r="C10" s="220" t="s">
        <v>356</v>
      </c>
      <c r="D10" s="220"/>
      <c r="E10" s="220"/>
      <c r="F10" s="220"/>
      <c r="G10" s="220"/>
      <c r="H10" s="220"/>
      <c r="I10" s="220"/>
    </row>
    <row r="11" spans="1:9" ht="21.75" customHeight="1" x14ac:dyDescent="0.25">
      <c r="F11" s="90"/>
      <c r="G11" s="88"/>
      <c r="H11" s="89"/>
      <c r="I11" s="89" t="s">
        <v>357</v>
      </c>
    </row>
    <row r="12" spans="1:9" ht="21.75" customHeight="1" x14ac:dyDescent="0.25">
      <c r="F12" s="90"/>
      <c r="G12" s="88"/>
      <c r="H12" s="89"/>
      <c r="I12" s="89"/>
    </row>
    <row r="13" spans="1:9" x14ac:dyDescent="0.25">
      <c r="A13" s="228" t="s">
        <v>296</v>
      </c>
      <c r="B13" s="228"/>
      <c r="C13" s="228"/>
      <c r="D13" s="228"/>
      <c r="E13" s="228"/>
      <c r="F13" s="228"/>
      <c r="G13" s="228"/>
      <c r="H13" s="228"/>
      <c r="I13" s="228"/>
    </row>
    <row r="14" spans="1:9" x14ac:dyDescent="0.25">
      <c r="A14" s="228"/>
      <c r="B14" s="228"/>
      <c r="C14" s="228"/>
      <c r="D14" s="228"/>
      <c r="E14" s="228"/>
      <c r="F14" s="228"/>
      <c r="G14" s="228"/>
      <c r="H14" s="228"/>
      <c r="I14" s="228"/>
    </row>
    <row r="15" spans="1:9" ht="35.25" customHeight="1" x14ac:dyDescent="0.25">
      <c r="A15" s="228"/>
      <c r="B15" s="228"/>
      <c r="C15" s="228"/>
      <c r="D15" s="228"/>
      <c r="E15" s="228"/>
      <c r="F15" s="228"/>
      <c r="G15" s="228"/>
      <c r="H15" s="228"/>
      <c r="I15" s="228"/>
    </row>
    <row r="16" spans="1:9" x14ac:dyDescent="0.25">
      <c r="A16" s="114"/>
      <c r="B16" s="114"/>
      <c r="C16" s="114"/>
      <c r="D16" s="114"/>
      <c r="E16" s="114"/>
      <c r="F16" s="114"/>
      <c r="G16" s="115"/>
      <c r="H16" s="115"/>
      <c r="I16" s="115"/>
    </row>
    <row r="17" spans="1:9" ht="45" x14ac:dyDescent="0.25">
      <c r="A17" s="116" t="s">
        <v>5</v>
      </c>
      <c r="B17" s="116" t="s">
        <v>185</v>
      </c>
      <c r="C17" s="116" t="s">
        <v>131</v>
      </c>
      <c r="D17" s="116" t="s">
        <v>132</v>
      </c>
      <c r="E17" s="116" t="s">
        <v>105</v>
      </c>
      <c r="F17" s="116" t="s">
        <v>106</v>
      </c>
      <c r="G17" s="117" t="s">
        <v>292</v>
      </c>
      <c r="H17" s="117" t="s">
        <v>281</v>
      </c>
      <c r="I17" s="117" t="s">
        <v>294</v>
      </c>
    </row>
    <row r="18" spans="1:9" x14ac:dyDescent="0.25">
      <c r="A18" s="118" t="s">
        <v>118</v>
      </c>
      <c r="B18" s="118">
        <v>2</v>
      </c>
      <c r="C18" s="118">
        <v>3</v>
      </c>
      <c r="D18" s="118">
        <v>4</v>
      </c>
      <c r="E18" s="118">
        <v>5</v>
      </c>
      <c r="F18" s="118">
        <v>6</v>
      </c>
      <c r="G18" s="119">
        <v>7</v>
      </c>
      <c r="H18" s="119">
        <v>8</v>
      </c>
      <c r="I18" s="119">
        <v>9</v>
      </c>
    </row>
    <row r="19" spans="1:9" ht="29.25" customHeight="1" x14ac:dyDescent="0.25">
      <c r="A19" s="135">
        <v>1</v>
      </c>
      <c r="B19" s="26" t="s">
        <v>186</v>
      </c>
      <c r="C19" s="135" t="s">
        <v>187</v>
      </c>
      <c r="D19" s="135"/>
      <c r="E19" s="38"/>
      <c r="F19" s="38"/>
      <c r="G19" s="75">
        <f t="shared" ref="G19:G24" si="0">G20</f>
        <v>5770.326</v>
      </c>
      <c r="H19" s="75">
        <f t="shared" ref="H19:I19" si="1">H20</f>
        <v>4595.2160000000003</v>
      </c>
      <c r="I19" s="75">
        <f t="shared" si="1"/>
        <v>0</v>
      </c>
    </row>
    <row r="20" spans="1:9" ht="44.25" customHeight="1" x14ac:dyDescent="0.25">
      <c r="A20" s="135">
        <v>2</v>
      </c>
      <c r="B20" s="26" t="s">
        <v>188</v>
      </c>
      <c r="C20" s="135" t="s">
        <v>189</v>
      </c>
      <c r="D20" s="26"/>
      <c r="E20" s="38"/>
      <c r="F20" s="38"/>
      <c r="G20" s="75">
        <f t="shared" si="0"/>
        <v>5770.326</v>
      </c>
      <c r="H20" s="75">
        <f t="shared" ref="H20:I21" si="2">H21</f>
        <v>4595.2160000000003</v>
      </c>
      <c r="I20" s="75">
        <f t="shared" si="2"/>
        <v>0</v>
      </c>
    </row>
    <row r="21" spans="1:9" ht="120" customHeight="1" x14ac:dyDescent="0.25">
      <c r="A21" s="135">
        <v>3</v>
      </c>
      <c r="B21" s="26" t="s">
        <v>190</v>
      </c>
      <c r="C21" s="49" t="s">
        <v>177</v>
      </c>
      <c r="D21" s="50"/>
      <c r="E21" s="120"/>
      <c r="F21" s="120"/>
      <c r="G21" s="76">
        <f t="shared" si="0"/>
        <v>5770.326</v>
      </c>
      <c r="H21" s="76">
        <f t="shared" si="2"/>
        <v>4595.2160000000003</v>
      </c>
      <c r="I21" s="76">
        <f t="shared" si="2"/>
        <v>0</v>
      </c>
    </row>
    <row r="22" spans="1:9" ht="23.45" customHeight="1" x14ac:dyDescent="0.25">
      <c r="A22" s="135">
        <v>4</v>
      </c>
      <c r="B22" s="26" t="s">
        <v>150</v>
      </c>
      <c r="C22" s="49" t="s">
        <v>177</v>
      </c>
      <c r="D22" s="50">
        <v>500</v>
      </c>
      <c r="E22" s="120"/>
      <c r="F22" s="120"/>
      <c r="G22" s="76">
        <f t="shared" si="0"/>
        <v>5770.326</v>
      </c>
      <c r="H22" s="76">
        <f t="shared" ref="H22:I22" si="3">H23</f>
        <v>4595.2160000000003</v>
      </c>
      <c r="I22" s="76">
        <f t="shared" si="3"/>
        <v>0</v>
      </c>
    </row>
    <row r="23" spans="1:9" ht="26.45" customHeight="1" x14ac:dyDescent="0.25">
      <c r="A23" s="135">
        <v>5</v>
      </c>
      <c r="B23" s="26" t="s">
        <v>53</v>
      </c>
      <c r="C23" s="49" t="s">
        <v>177</v>
      </c>
      <c r="D23" s="50">
        <v>540</v>
      </c>
      <c r="E23" s="120"/>
      <c r="F23" s="120"/>
      <c r="G23" s="76">
        <f t="shared" si="0"/>
        <v>5770.326</v>
      </c>
      <c r="H23" s="76">
        <f t="shared" ref="H23:I23" si="4">H24</f>
        <v>4595.2160000000003</v>
      </c>
      <c r="I23" s="76">
        <f t="shared" si="4"/>
        <v>0</v>
      </c>
    </row>
    <row r="24" spans="1:9" ht="22.15" customHeight="1" x14ac:dyDescent="0.25">
      <c r="A24" s="135">
        <v>6</v>
      </c>
      <c r="B24" s="26" t="s">
        <v>123</v>
      </c>
      <c r="C24" s="49" t="s">
        <v>177</v>
      </c>
      <c r="D24" s="50">
        <v>540</v>
      </c>
      <c r="E24" s="120" t="s">
        <v>84</v>
      </c>
      <c r="F24" s="120" t="s">
        <v>60</v>
      </c>
      <c r="G24" s="76">
        <f t="shared" si="0"/>
        <v>5770.326</v>
      </c>
      <c r="H24" s="76">
        <f t="shared" ref="H24:I24" si="5">H25</f>
        <v>4595.2160000000003</v>
      </c>
      <c r="I24" s="76">
        <f t="shared" si="5"/>
        <v>0</v>
      </c>
    </row>
    <row r="25" spans="1:9" ht="20.45" customHeight="1" x14ac:dyDescent="0.25">
      <c r="A25" s="135">
        <v>7</v>
      </c>
      <c r="B25" s="131" t="s">
        <v>176</v>
      </c>
      <c r="C25" s="49" t="s">
        <v>177</v>
      </c>
      <c r="D25" s="50">
        <v>540</v>
      </c>
      <c r="E25" s="120" t="s">
        <v>84</v>
      </c>
      <c r="F25" s="120" t="s">
        <v>62</v>
      </c>
      <c r="G25" s="76">
        <f>6070.326-300</f>
        <v>5770.326</v>
      </c>
      <c r="H25" s="76">
        <v>4595.2160000000003</v>
      </c>
      <c r="I25" s="76">
        <v>0</v>
      </c>
    </row>
    <row r="26" spans="1:9" ht="29.25" customHeight="1" x14ac:dyDescent="0.25">
      <c r="A26" s="135">
        <v>8</v>
      </c>
      <c r="B26" s="26" t="s">
        <v>224</v>
      </c>
      <c r="C26" s="121" t="s">
        <v>235</v>
      </c>
      <c r="D26" s="121"/>
      <c r="E26" s="122"/>
      <c r="F26" s="122"/>
      <c r="G26" s="83">
        <f>G27+G33</f>
        <v>239.31100000000001</v>
      </c>
      <c r="H26" s="83">
        <f>H27+H33</f>
        <v>145.21100000000001</v>
      </c>
      <c r="I26" s="83">
        <f>I27+I33</f>
        <v>145.21100000000001</v>
      </c>
    </row>
    <row r="27" spans="1:9" ht="26.45" customHeight="1" x14ac:dyDescent="0.25">
      <c r="A27" s="135">
        <v>9</v>
      </c>
      <c r="B27" s="26" t="s">
        <v>322</v>
      </c>
      <c r="C27" s="121" t="s">
        <v>241</v>
      </c>
      <c r="D27" s="121"/>
      <c r="E27" s="122"/>
      <c r="F27" s="122"/>
      <c r="G27" s="83">
        <f>G28</f>
        <v>149.31100000000001</v>
      </c>
      <c r="H27" s="83">
        <f t="shared" ref="H27:I27" si="6">H28</f>
        <v>145.21100000000001</v>
      </c>
      <c r="I27" s="83">
        <f t="shared" si="6"/>
        <v>145.21100000000001</v>
      </c>
    </row>
    <row r="28" spans="1:9" ht="70.150000000000006" customHeight="1" x14ac:dyDescent="0.25">
      <c r="A28" s="135">
        <v>10</v>
      </c>
      <c r="B28" s="26" t="s">
        <v>236</v>
      </c>
      <c r="C28" s="121" t="s">
        <v>238</v>
      </c>
      <c r="D28" s="121"/>
      <c r="E28" s="122"/>
      <c r="F28" s="122"/>
      <c r="G28" s="83">
        <f>G29</f>
        <v>149.31100000000001</v>
      </c>
      <c r="H28" s="83">
        <f>H29</f>
        <v>145.21100000000001</v>
      </c>
      <c r="I28" s="83">
        <f>I29</f>
        <v>145.21100000000001</v>
      </c>
    </row>
    <row r="29" spans="1:9" ht="30.75" customHeight="1" x14ac:dyDescent="0.25">
      <c r="A29" s="135">
        <v>11</v>
      </c>
      <c r="B29" s="99" t="s">
        <v>320</v>
      </c>
      <c r="C29" s="121" t="s">
        <v>238</v>
      </c>
      <c r="D29" s="121">
        <v>600</v>
      </c>
      <c r="E29" s="122"/>
      <c r="F29" s="122"/>
      <c r="G29" s="83">
        <f>G30</f>
        <v>149.31100000000001</v>
      </c>
      <c r="H29" s="83">
        <f>H30</f>
        <v>145.21100000000001</v>
      </c>
      <c r="I29" s="83">
        <f>I30</f>
        <v>145.21100000000001</v>
      </c>
    </row>
    <row r="30" spans="1:9" ht="17.25" customHeight="1" x14ac:dyDescent="0.25">
      <c r="A30" s="135">
        <v>12</v>
      </c>
      <c r="B30" s="123" t="s">
        <v>321</v>
      </c>
      <c r="C30" s="121" t="s">
        <v>238</v>
      </c>
      <c r="D30" s="121">
        <v>620</v>
      </c>
      <c r="E30" s="122"/>
      <c r="F30" s="122"/>
      <c r="G30" s="83">
        <f>G31</f>
        <v>149.31100000000001</v>
      </c>
      <c r="H30" s="83">
        <f t="shared" ref="H30:I30" si="7">H31</f>
        <v>145.21100000000001</v>
      </c>
      <c r="I30" s="83">
        <f t="shared" si="7"/>
        <v>145.21100000000001</v>
      </c>
    </row>
    <row r="31" spans="1:9" ht="16.899999999999999" customHeight="1" x14ac:dyDescent="0.25">
      <c r="A31" s="135">
        <v>13</v>
      </c>
      <c r="B31" s="26" t="s">
        <v>222</v>
      </c>
      <c r="C31" s="121" t="s">
        <v>238</v>
      </c>
      <c r="D31" s="121">
        <v>620</v>
      </c>
      <c r="E31" s="122" t="s">
        <v>87</v>
      </c>
      <c r="F31" s="122" t="s">
        <v>60</v>
      </c>
      <c r="G31" s="83">
        <f>G32</f>
        <v>149.31100000000001</v>
      </c>
      <c r="H31" s="83">
        <f t="shared" ref="H31:I31" si="8">H32</f>
        <v>145.21100000000001</v>
      </c>
      <c r="I31" s="83">
        <f t="shared" si="8"/>
        <v>145.21100000000001</v>
      </c>
    </row>
    <row r="32" spans="1:9" ht="19.149999999999999" customHeight="1" x14ac:dyDescent="0.25">
      <c r="A32" s="135">
        <v>14</v>
      </c>
      <c r="B32" s="26" t="s">
        <v>223</v>
      </c>
      <c r="C32" s="121" t="s">
        <v>238</v>
      </c>
      <c r="D32" s="121">
        <v>620</v>
      </c>
      <c r="E32" s="122" t="s">
        <v>87</v>
      </c>
      <c r="F32" s="122" t="s">
        <v>63</v>
      </c>
      <c r="G32" s="83">
        <v>149.31100000000001</v>
      </c>
      <c r="H32" s="83">
        <v>145.21100000000001</v>
      </c>
      <c r="I32" s="83">
        <v>145.21100000000001</v>
      </c>
    </row>
    <row r="33" spans="1:9" ht="44.45" customHeight="1" x14ac:dyDescent="0.25">
      <c r="A33" s="135">
        <v>15</v>
      </c>
      <c r="B33" s="26" t="s">
        <v>324</v>
      </c>
      <c r="C33" s="121" t="s">
        <v>323</v>
      </c>
      <c r="D33" s="121"/>
      <c r="E33" s="122"/>
      <c r="F33" s="122"/>
      <c r="G33" s="83">
        <f>G34</f>
        <v>90</v>
      </c>
      <c r="H33" s="83">
        <f t="shared" ref="H33:I33" si="9">H34</f>
        <v>0</v>
      </c>
      <c r="I33" s="83">
        <f t="shared" si="9"/>
        <v>0</v>
      </c>
    </row>
    <row r="34" spans="1:9" ht="36.6" customHeight="1" x14ac:dyDescent="0.25">
      <c r="A34" s="135">
        <v>16</v>
      </c>
      <c r="B34" s="26" t="s">
        <v>326</v>
      </c>
      <c r="C34" s="121" t="s">
        <v>325</v>
      </c>
      <c r="D34" s="121"/>
      <c r="E34" s="122"/>
      <c r="F34" s="122"/>
      <c r="G34" s="83">
        <f>G35</f>
        <v>90</v>
      </c>
      <c r="H34" s="83">
        <f t="shared" ref="H34" si="10">H35</f>
        <v>0</v>
      </c>
      <c r="I34" s="83">
        <f t="shared" ref="I34" si="11">I35</f>
        <v>0</v>
      </c>
    </row>
    <row r="35" spans="1:9" ht="41.45" customHeight="1" x14ac:dyDescent="0.25">
      <c r="A35" s="135">
        <v>17</v>
      </c>
      <c r="B35" s="99" t="s">
        <v>320</v>
      </c>
      <c r="C35" s="121" t="s">
        <v>325</v>
      </c>
      <c r="D35" s="121">
        <v>600</v>
      </c>
      <c r="E35" s="122"/>
      <c r="F35" s="122"/>
      <c r="G35" s="83">
        <f>G36</f>
        <v>90</v>
      </c>
      <c r="H35" s="83">
        <f t="shared" ref="H35:I35" si="12">H36</f>
        <v>0</v>
      </c>
      <c r="I35" s="83">
        <f t="shared" si="12"/>
        <v>0</v>
      </c>
    </row>
    <row r="36" spans="1:9" ht="30" customHeight="1" x14ac:dyDescent="0.25">
      <c r="A36" s="135">
        <v>5</v>
      </c>
      <c r="B36" s="123" t="s">
        <v>321</v>
      </c>
      <c r="C36" s="121" t="s">
        <v>325</v>
      </c>
      <c r="D36" s="121">
        <v>620</v>
      </c>
      <c r="E36" s="122"/>
      <c r="F36" s="122"/>
      <c r="G36" s="83">
        <f>G37</f>
        <v>90</v>
      </c>
      <c r="H36" s="83">
        <f t="shared" ref="H36:H37" si="13">H37</f>
        <v>0</v>
      </c>
      <c r="I36" s="83">
        <f t="shared" ref="I36:I37" si="14">I37</f>
        <v>0</v>
      </c>
    </row>
    <row r="37" spans="1:9" ht="18.600000000000001" customHeight="1" x14ac:dyDescent="0.25">
      <c r="A37" s="135">
        <v>5</v>
      </c>
      <c r="B37" s="26" t="s">
        <v>222</v>
      </c>
      <c r="C37" s="121" t="s">
        <v>325</v>
      </c>
      <c r="D37" s="121">
        <v>620</v>
      </c>
      <c r="E37" s="122" t="s">
        <v>87</v>
      </c>
      <c r="F37" s="122" t="s">
        <v>60</v>
      </c>
      <c r="G37" s="83">
        <f>G38</f>
        <v>90</v>
      </c>
      <c r="H37" s="83">
        <f t="shared" si="13"/>
        <v>0</v>
      </c>
      <c r="I37" s="83">
        <f t="shared" si="14"/>
        <v>0</v>
      </c>
    </row>
    <row r="38" spans="1:9" ht="21" customHeight="1" x14ac:dyDescent="0.25">
      <c r="A38" s="135">
        <v>5</v>
      </c>
      <c r="B38" s="26" t="s">
        <v>223</v>
      </c>
      <c r="C38" s="121" t="s">
        <v>325</v>
      </c>
      <c r="D38" s="121">
        <v>620</v>
      </c>
      <c r="E38" s="122" t="s">
        <v>87</v>
      </c>
      <c r="F38" s="122" t="s">
        <v>63</v>
      </c>
      <c r="G38" s="83">
        <v>90</v>
      </c>
      <c r="H38" s="83">
        <v>0</v>
      </c>
      <c r="I38" s="83">
        <v>0</v>
      </c>
    </row>
    <row r="39" spans="1:9" ht="49.9" customHeight="1" x14ac:dyDescent="0.25">
      <c r="A39" s="135">
        <v>8</v>
      </c>
      <c r="B39" s="26" t="s">
        <v>167</v>
      </c>
      <c r="C39" s="136" t="s">
        <v>168</v>
      </c>
      <c r="D39" s="136"/>
      <c r="E39" s="137"/>
      <c r="F39" s="137"/>
      <c r="G39" s="138">
        <f>G40+G61+G76</f>
        <v>9162.5934500000003</v>
      </c>
      <c r="H39" s="138">
        <f>H40+H61+H76</f>
        <v>1932.10385</v>
      </c>
      <c r="I39" s="138">
        <f>I40+I61+I76</f>
        <v>1689.6088500000001</v>
      </c>
    </row>
    <row r="40" spans="1:9" ht="38.450000000000003" customHeight="1" x14ac:dyDescent="0.25">
      <c r="A40" s="26">
        <v>9</v>
      </c>
      <c r="B40" s="26" t="s">
        <v>191</v>
      </c>
      <c r="C40" s="136" t="s">
        <v>192</v>
      </c>
      <c r="D40" s="136"/>
      <c r="E40" s="137"/>
      <c r="F40" s="137"/>
      <c r="G40" s="138">
        <f>G41+G46+G51+G56</f>
        <v>2104.5598799999998</v>
      </c>
      <c r="H40" s="138">
        <f>H41+H46+H51+H56</f>
        <v>451.22</v>
      </c>
      <c r="I40" s="138">
        <f>I41+I46+I51+I56</f>
        <v>418.84699999999998</v>
      </c>
    </row>
    <row r="41" spans="1:9" ht="144.6" customHeight="1" x14ac:dyDescent="0.25">
      <c r="A41" s="135">
        <v>10</v>
      </c>
      <c r="B41" s="26" t="s">
        <v>312</v>
      </c>
      <c r="C41" s="50" t="s">
        <v>207</v>
      </c>
      <c r="D41" s="50"/>
      <c r="E41" s="120"/>
      <c r="F41" s="120"/>
      <c r="G41" s="76">
        <f>G42</f>
        <v>20.756</v>
      </c>
      <c r="H41" s="76">
        <f t="shared" ref="H41:I41" si="15">H42</f>
        <v>0</v>
      </c>
      <c r="I41" s="76">
        <f t="shared" si="15"/>
        <v>0</v>
      </c>
    </row>
    <row r="42" spans="1:9" ht="21.6" customHeight="1" x14ac:dyDescent="0.25">
      <c r="A42" s="135">
        <v>11</v>
      </c>
      <c r="B42" s="106" t="s">
        <v>150</v>
      </c>
      <c r="C42" s="50" t="s">
        <v>207</v>
      </c>
      <c r="D42" s="124">
        <v>500</v>
      </c>
      <c r="E42" s="125"/>
      <c r="F42" s="125"/>
      <c r="G42" s="126">
        <f>G43</f>
        <v>20.756</v>
      </c>
      <c r="H42" s="126">
        <f t="shared" ref="H42:I42" si="16">H43</f>
        <v>0</v>
      </c>
      <c r="I42" s="126">
        <f t="shared" si="16"/>
        <v>0</v>
      </c>
    </row>
    <row r="43" spans="1:9" ht="24.6" customHeight="1" x14ac:dyDescent="0.25">
      <c r="A43" s="135">
        <v>12</v>
      </c>
      <c r="B43" s="26" t="s">
        <v>53</v>
      </c>
      <c r="C43" s="50" t="s">
        <v>207</v>
      </c>
      <c r="D43" s="124">
        <v>540</v>
      </c>
      <c r="E43" s="125"/>
      <c r="F43" s="125"/>
      <c r="G43" s="126">
        <f>G44</f>
        <v>20.756</v>
      </c>
      <c r="H43" s="126">
        <f t="shared" ref="H43:I43" si="17">H44</f>
        <v>0</v>
      </c>
      <c r="I43" s="126">
        <f t="shared" si="17"/>
        <v>0</v>
      </c>
    </row>
    <row r="44" spans="1:9" ht="16.899999999999999" customHeight="1" x14ac:dyDescent="0.25">
      <c r="A44" s="135">
        <v>11</v>
      </c>
      <c r="B44" s="26" t="s">
        <v>166</v>
      </c>
      <c r="C44" s="50" t="s">
        <v>207</v>
      </c>
      <c r="D44" s="124">
        <v>540</v>
      </c>
      <c r="E44" s="125" t="s">
        <v>85</v>
      </c>
      <c r="F44" s="125" t="s">
        <v>60</v>
      </c>
      <c r="G44" s="126">
        <f>G45</f>
        <v>20.756</v>
      </c>
      <c r="H44" s="126">
        <f t="shared" ref="H44:I44" si="18">H45</f>
        <v>0</v>
      </c>
      <c r="I44" s="126">
        <f t="shared" si="18"/>
        <v>0</v>
      </c>
    </row>
    <row r="45" spans="1:9" ht="16.899999999999999" customHeight="1" x14ac:dyDescent="0.25">
      <c r="A45" s="135">
        <v>12</v>
      </c>
      <c r="B45" s="26" t="s">
        <v>119</v>
      </c>
      <c r="C45" s="50" t="s">
        <v>207</v>
      </c>
      <c r="D45" s="124">
        <v>540</v>
      </c>
      <c r="E45" s="125" t="s">
        <v>85</v>
      </c>
      <c r="F45" s="125" t="s">
        <v>130</v>
      </c>
      <c r="G45" s="126">
        <v>20.756</v>
      </c>
      <c r="H45" s="126">
        <v>0</v>
      </c>
      <c r="I45" s="126">
        <v>0</v>
      </c>
    </row>
    <row r="46" spans="1:9" ht="114.6" customHeight="1" x14ac:dyDescent="0.25">
      <c r="A46" s="135">
        <v>10</v>
      </c>
      <c r="B46" s="26" t="s">
        <v>193</v>
      </c>
      <c r="C46" s="50" t="s">
        <v>170</v>
      </c>
      <c r="D46" s="50"/>
      <c r="E46" s="120"/>
      <c r="F46" s="120"/>
      <c r="G46" s="76">
        <f>G47</f>
        <v>996.42888000000005</v>
      </c>
      <c r="H46" s="76">
        <f t="shared" ref="H46:I46" si="19">H47</f>
        <v>373.8</v>
      </c>
      <c r="I46" s="76">
        <f t="shared" si="19"/>
        <v>377.5</v>
      </c>
    </row>
    <row r="47" spans="1:9" ht="20.45" customHeight="1" x14ac:dyDescent="0.25">
      <c r="A47" s="135">
        <v>11</v>
      </c>
      <c r="B47" s="26" t="s">
        <v>245</v>
      </c>
      <c r="C47" s="124" t="s">
        <v>170</v>
      </c>
      <c r="D47" s="124">
        <v>200</v>
      </c>
      <c r="E47" s="125"/>
      <c r="F47" s="125"/>
      <c r="G47" s="126">
        <f>G48</f>
        <v>996.42888000000005</v>
      </c>
      <c r="H47" s="126">
        <f t="shared" ref="H47:I47" si="20">H48</f>
        <v>373.8</v>
      </c>
      <c r="I47" s="126">
        <f t="shared" si="20"/>
        <v>377.5</v>
      </c>
    </row>
    <row r="48" spans="1:9" ht="16.149999999999999" customHeight="1" x14ac:dyDescent="0.25">
      <c r="A48" s="135">
        <v>12</v>
      </c>
      <c r="B48" s="26" t="s">
        <v>242</v>
      </c>
      <c r="C48" s="124" t="s">
        <v>170</v>
      </c>
      <c r="D48" s="124">
        <v>240</v>
      </c>
      <c r="E48" s="125"/>
      <c r="F48" s="125"/>
      <c r="G48" s="126">
        <f>G49</f>
        <v>996.42888000000005</v>
      </c>
      <c r="H48" s="126">
        <f>H49</f>
        <v>373.8</v>
      </c>
      <c r="I48" s="126">
        <f>+'прил 4'!J95</f>
        <v>377.5</v>
      </c>
    </row>
    <row r="49" spans="1:9" ht="19.899999999999999" customHeight="1" x14ac:dyDescent="0.25">
      <c r="A49" s="135">
        <v>11</v>
      </c>
      <c r="B49" s="26" t="s">
        <v>166</v>
      </c>
      <c r="C49" s="124" t="s">
        <v>170</v>
      </c>
      <c r="D49" s="124">
        <v>240</v>
      </c>
      <c r="E49" s="125" t="s">
        <v>85</v>
      </c>
      <c r="F49" s="125" t="s">
        <v>60</v>
      </c>
      <c r="G49" s="126">
        <f>G50</f>
        <v>996.42888000000005</v>
      </c>
      <c r="H49" s="126">
        <f t="shared" ref="H49:I49" si="21">H50</f>
        <v>373.8</v>
      </c>
      <c r="I49" s="126">
        <f t="shared" si="21"/>
        <v>377.5</v>
      </c>
    </row>
    <row r="50" spans="1:9" ht="16.899999999999999" customHeight="1" x14ac:dyDescent="0.25">
      <c r="A50" s="135">
        <v>12</v>
      </c>
      <c r="B50" s="26" t="s">
        <v>119</v>
      </c>
      <c r="C50" s="124" t="s">
        <v>170</v>
      </c>
      <c r="D50" s="124">
        <v>240</v>
      </c>
      <c r="E50" s="125" t="s">
        <v>85</v>
      </c>
      <c r="F50" s="125" t="s">
        <v>130</v>
      </c>
      <c r="G50" s="126">
        <v>996.42888000000005</v>
      </c>
      <c r="H50" s="126">
        <v>373.8</v>
      </c>
      <c r="I50" s="126">
        <v>377.5</v>
      </c>
    </row>
    <row r="51" spans="1:9" ht="67.900000000000006" customHeight="1" x14ac:dyDescent="0.25">
      <c r="A51" s="135">
        <v>13</v>
      </c>
      <c r="B51" s="26" t="s">
        <v>249</v>
      </c>
      <c r="C51" s="50" t="s">
        <v>210</v>
      </c>
      <c r="D51" s="124"/>
      <c r="E51" s="125"/>
      <c r="F51" s="125"/>
      <c r="G51" s="126">
        <f>G52</f>
        <v>0</v>
      </c>
      <c r="H51" s="126">
        <f t="shared" ref="H51:I51" si="22">H52</f>
        <v>77.42</v>
      </c>
      <c r="I51" s="126">
        <f t="shared" si="22"/>
        <v>41.347000000000001</v>
      </c>
    </row>
    <row r="52" spans="1:9" ht="30" customHeight="1" x14ac:dyDescent="0.25">
      <c r="A52" s="135">
        <v>14</v>
      </c>
      <c r="B52" s="26" t="s">
        <v>245</v>
      </c>
      <c r="C52" s="50" t="s">
        <v>210</v>
      </c>
      <c r="D52" s="50">
        <v>200</v>
      </c>
      <c r="E52" s="125"/>
      <c r="F52" s="125"/>
      <c r="G52" s="76">
        <f>G53</f>
        <v>0</v>
      </c>
      <c r="H52" s="76">
        <f t="shared" ref="H52:I52" si="23">H53</f>
        <v>77.42</v>
      </c>
      <c r="I52" s="76">
        <f t="shared" si="23"/>
        <v>41.347000000000001</v>
      </c>
    </row>
    <row r="53" spans="1:9" ht="18.600000000000001" customHeight="1" x14ac:dyDescent="0.25">
      <c r="A53" s="135">
        <v>15</v>
      </c>
      <c r="B53" s="26" t="s">
        <v>242</v>
      </c>
      <c r="C53" s="50" t="s">
        <v>210</v>
      </c>
      <c r="D53" s="50">
        <v>240</v>
      </c>
      <c r="E53" s="125"/>
      <c r="F53" s="125"/>
      <c r="G53" s="76">
        <f>G54</f>
        <v>0</v>
      </c>
      <c r="H53" s="76">
        <f t="shared" ref="H53:I53" si="24">H54</f>
        <v>77.42</v>
      </c>
      <c r="I53" s="76">
        <f t="shared" si="24"/>
        <v>41.347000000000001</v>
      </c>
    </row>
    <row r="54" spans="1:9" x14ac:dyDescent="0.25">
      <c r="A54" s="135">
        <v>14</v>
      </c>
      <c r="B54" s="26" t="s">
        <v>166</v>
      </c>
      <c r="C54" s="50" t="s">
        <v>210</v>
      </c>
      <c r="D54" s="50">
        <v>200</v>
      </c>
      <c r="E54" s="125" t="s">
        <v>85</v>
      </c>
      <c r="F54" s="125" t="s">
        <v>60</v>
      </c>
      <c r="G54" s="76">
        <f t="shared" ref="G54:I54" si="25">+G55</f>
        <v>0</v>
      </c>
      <c r="H54" s="76">
        <f t="shared" si="25"/>
        <v>77.42</v>
      </c>
      <c r="I54" s="76">
        <f t="shared" si="25"/>
        <v>41.347000000000001</v>
      </c>
    </row>
    <row r="55" spans="1:9" x14ac:dyDescent="0.25">
      <c r="A55" s="135">
        <v>15</v>
      </c>
      <c r="B55" s="26" t="s">
        <v>119</v>
      </c>
      <c r="C55" s="50" t="s">
        <v>210</v>
      </c>
      <c r="D55" s="50">
        <v>240</v>
      </c>
      <c r="E55" s="125" t="s">
        <v>85</v>
      </c>
      <c r="F55" s="125" t="s">
        <v>130</v>
      </c>
      <c r="G55" s="76">
        <f>22.41813-22.41813</f>
        <v>0</v>
      </c>
      <c r="H55" s="76">
        <v>77.42</v>
      </c>
      <c r="I55" s="76">
        <v>41.347000000000001</v>
      </c>
    </row>
    <row r="56" spans="1:9" ht="115.9" customHeight="1" x14ac:dyDescent="0.25">
      <c r="A56" s="135">
        <v>16</v>
      </c>
      <c r="B56" s="26" t="s">
        <v>209</v>
      </c>
      <c r="C56" s="50" t="s">
        <v>313</v>
      </c>
      <c r="D56" s="50"/>
      <c r="E56" s="125"/>
      <c r="F56" s="125"/>
      <c r="G56" s="76">
        <f>G57</f>
        <v>1087.375</v>
      </c>
      <c r="H56" s="76">
        <f t="shared" ref="H56:I56" si="26">H57</f>
        <v>0</v>
      </c>
      <c r="I56" s="76">
        <f t="shared" si="26"/>
        <v>0</v>
      </c>
    </row>
    <row r="57" spans="1:9" x14ac:dyDescent="0.25">
      <c r="A57" s="135">
        <v>17</v>
      </c>
      <c r="B57" s="127" t="s">
        <v>150</v>
      </c>
      <c r="C57" s="50" t="s">
        <v>313</v>
      </c>
      <c r="D57" s="50">
        <v>500</v>
      </c>
      <c r="E57" s="125"/>
      <c r="F57" s="125"/>
      <c r="G57" s="76">
        <f>G58</f>
        <v>1087.375</v>
      </c>
      <c r="H57" s="76">
        <f t="shared" ref="H57:I57" si="27">H58</f>
        <v>0</v>
      </c>
      <c r="I57" s="76">
        <f t="shared" si="27"/>
        <v>0</v>
      </c>
    </row>
    <row r="58" spans="1:9" x14ac:dyDescent="0.25">
      <c r="A58" s="135">
        <v>18</v>
      </c>
      <c r="B58" s="128" t="s">
        <v>53</v>
      </c>
      <c r="C58" s="50" t="s">
        <v>313</v>
      </c>
      <c r="D58" s="50">
        <v>540</v>
      </c>
      <c r="E58" s="125"/>
      <c r="F58" s="125"/>
      <c r="G58" s="76">
        <f>G59</f>
        <v>1087.375</v>
      </c>
      <c r="H58" s="76">
        <f t="shared" ref="H58:I58" si="28">H59</f>
        <v>0</v>
      </c>
      <c r="I58" s="76">
        <f t="shared" si="28"/>
        <v>0</v>
      </c>
    </row>
    <row r="59" spans="1:9" x14ac:dyDescent="0.25">
      <c r="A59" s="135">
        <v>19</v>
      </c>
      <c r="B59" s="26" t="s">
        <v>166</v>
      </c>
      <c r="C59" s="50" t="s">
        <v>313</v>
      </c>
      <c r="D59" s="50">
        <v>500</v>
      </c>
      <c r="E59" s="125" t="s">
        <v>85</v>
      </c>
      <c r="F59" s="125" t="s">
        <v>60</v>
      </c>
      <c r="G59" s="76">
        <f>G60</f>
        <v>1087.375</v>
      </c>
      <c r="H59" s="76">
        <f t="shared" ref="H59:I59" si="29">H60</f>
        <v>0</v>
      </c>
      <c r="I59" s="76">
        <f t="shared" si="29"/>
        <v>0</v>
      </c>
    </row>
    <row r="60" spans="1:9" x14ac:dyDescent="0.25">
      <c r="A60" s="135">
        <v>20</v>
      </c>
      <c r="B60" s="26" t="s">
        <v>119</v>
      </c>
      <c r="C60" s="50" t="s">
        <v>313</v>
      </c>
      <c r="D60" s="50">
        <v>540</v>
      </c>
      <c r="E60" s="125" t="s">
        <v>85</v>
      </c>
      <c r="F60" s="125" t="s">
        <v>130</v>
      </c>
      <c r="G60" s="76">
        <v>1087.375</v>
      </c>
      <c r="H60" s="76">
        <v>0</v>
      </c>
      <c r="I60" s="76">
        <v>0</v>
      </c>
    </row>
    <row r="61" spans="1:9" ht="37.5" customHeight="1" x14ac:dyDescent="0.25">
      <c r="A61" s="135">
        <v>21</v>
      </c>
      <c r="B61" s="131" t="s">
        <v>194</v>
      </c>
      <c r="C61" s="124" t="s">
        <v>173</v>
      </c>
      <c r="D61" s="124"/>
      <c r="E61" s="125"/>
      <c r="F61" s="125"/>
      <c r="G61" s="126">
        <f>G62+G71</f>
        <v>6328.0335699999996</v>
      </c>
      <c r="H61" s="126">
        <f t="shared" ref="H61:I61" si="30">H62+H71</f>
        <v>264.66385000000002</v>
      </c>
      <c r="I61" s="126">
        <f t="shared" si="30"/>
        <v>54.541849999999997</v>
      </c>
    </row>
    <row r="62" spans="1:9" ht="72.75" customHeight="1" x14ac:dyDescent="0.25">
      <c r="A62" s="135">
        <v>22</v>
      </c>
      <c r="B62" s="26" t="s">
        <v>316</v>
      </c>
      <c r="C62" s="50" t="s">
        <v>174</v>
      </c>
      <c r="D62" s="49"/>
      <c r="E62" s="129"/>
      <c r="F62" s="129"/>
      <c r="G62" s="76">
        <f>G63+G67</f>
        <v>3755.1113</v>
      </c>
      <c r="H62" s="76">
        <f t="shared" ref="H62:I62" si="31">H63+H67</f>
        <v>264.66385000000002</v>
      </c>
      <c r="I62" s="76">
        <f t="shared" si="31"/>
        <v>54.541849999999997</v>
      </c>
    </row>
    <row r="63" spans="1:9" ht="30" customHeight="1" x14ac:dyDescent="0.25">
      <c r="A63" s="135">
        <v>23</v>
      </c>
      <c r="B63" s="26" t="s">
        <v>245</v>
      </c>
      <c r="C63" s="50" t="s">
        <v>174</v>
      </c>
      <c r="D63" s="50">
        <v>200</v>
      </c>
      <c r="E63" s="129"/>
      <c r="F63" s="129"/>
      <c r="G63" s="76">
        <f>G64</f>
        <v>3753.1113</v>
      </c>
      <c r="H63" s="76">
        <f t="shared" ref="H63:I63" si="32">H64</f>
        <v>264.66385000000002</v>
      </c>
      <c r="I63" s="76">
        <f t="shared" si="32"/>
        <v>54.541849999999997</v>
      </c>
    </row>
    <row r="64" spans="1:9" ht="30" customHeight="1" x14ac:dyDescent="0.25">
      <c r="A64" s="135">
        <v>24</v>
      </c>
      <c r="B64" s="26" t="s">
        <v>242</v>
      </c>
      <c r="C64" s="50" t="s">
        <v>175</v>
      </c>
      <c r="D64" s="50">
        <v>240</v>
      </c>
      <c r="E64" s="129"/>
      <c r="F64" s="129"/>
      <c r="G64" s="76">
        <f>G65</f>
        <v>3753.1113</v>
      </c>
      <c r="H64" s="76">
        <f t="shared" ref="H64:I64" si="33">H65</f>
        <v>264.66385000000002</v>
      </c>
      <c r="I64" s="76">
        <f t="shared" si="33"/>
        <v>54.541849999999997</v>
      </c>
    </row>
    <row r="65" spans="1:9" ht="30" customHeight="1" x14ac:dyDescent="0.25">
      <c r="A65" s="135">
        <v>25</v>
      </c>
      <c r="B65" s="128" t="s">
        <v>120</v>
      </c>
      <c r="C65" s="50" t="s">
        <v>175</v>
      </c>
      <c r="D65" s="50">
        <v>240</v>
      </c>
      <c r="E65" s="129" t="s">
        <v>88</v>
      </c>
      <c r="F65" s="129" t="s">
        <v>60</v>
      </c>
      <c r="G65" s="76">
        <f>G66</f>
        <v>3753.1113</v>
      </c>
      <c r="H65" s="76">
        <f t="shared" ref="H65:I65" si="34">H66</f>
        <v>264.66385000000002</v>
      </c>
      <c r="I65" s="76">
        <f t="shared" si="34"/>
        <v>54.541849999999997</v>
      </c>
    </row>
    <row r="66" spans="1:9" ht="30" customHeight="1" x14ac:dyDescent="0.25">
      <c r="A66" s="135">
        <v>26</v>
      </c>
      <c r="B66" s="128" t="s">
        <v>121</v>
      </c>
      <c r="C66" s="50" t="s">
        <v>175</v>
      </c>
      <c r="D66" s="50">
        <v>240</v>
      </c>
      <c r="E66" s="129" t="s">
        <v>88</v>
      </c>
      <c r="F66" s="129" t="s">
        <v>67</v>
      </c>
      <c r="G66" s="76">
        <f>3746.2113+6.9</f>
        <v>3753.1113</v>
      </c>
      <c r="H66" s="76">
        <v>264.66385000000002</v>
      </c>
      <c r="I66" s="76">
        <v>54.541849999999997</v>
      </c>
    </row>
    <row r="67" spans="1:9" ht="18.600000000000001" customHeight="1" x14ac:dyDescent="0.25">
      <c r="A67" s="135">
        <v>27</v>
      </c>
      <c r="B67" s="123" t="s">
        <v>145</v>
      </c>
      <c r="C67" s="50" t="s">
        <v>175</v>
      </c>
      <c r="D67" s="50">
        <v>800</v>
      </c>
      <c r="E67" s="129"/>
      <c r="F67" s="129"/>
      <c r="G67" s="76">
        <f>G68</f>
        <v>2</v>
      </c>
      <c r="H67" s="76">
        <f t="shared" ref="H67:I67" si="35">H68</f>
        <v>0</v>
      </c>
      <c r="I67" s="76">
        <f t="shared" si="35"/>
        <v>0</v>
      </c>
    </row>
    <row r="68" spans="1:9" ht="22.15" customHeight="1" x14ac:dyDescent="0.25">
      <c r="A68" s="135">
        <v>28</v>
      </c>
      <c r="B68" s="130" t="s">
        <v>146</v>
      </c>
      <c r="C68" s="50" t="s">
        <v>175</v>
      </c>
      <c r="D68" s="50">
        <v>850</v>
      </c>
      <c r="E68" s="129"/>
      <c r="F68" s="129"/>
      <c r="G68" s="76">
        <f>G69</f>
        <v>2</v>
      </c>
      <c r="H68" s="76">
        <f t="shared" ref="H68:I68" si="36">H69</f>
        <v>0</v>
      </c>
      <c r="I68" s="76">
        <f t="shared" si="36"/>
        <v>0</v>
      </c>
    </row>
    <row r="69" spans="1:9" ht="19.899999999999999" customHeight="1" x14ac:dyDescent="0.25">
      <c r="A69" s="135">
        <v>29</v>
      </c>
      <c r="B69" s="128" t="s">
        <v>120</v>
      </c>
      <c r="C69" s="50" t="s">
        <v>175</v>
      </c>
      <c r="D69" s="50">
        <v>850</v>
      </c>
      <c r="E69" s="129" t="s">
        <v>88</v>
      </c>
      <c r="F69" s="129" t="s">
        <v>60</v>
      </c>
      <c r="G69" s="76">
        <f>G70</f>
        <v>2</v>
      </c>
      <c r="H69" s="76">
        <f t="shared" ref="H69:I69" si="37">H70</f>
        <v>0</v>
      </c>
      <c r="I69" s="76">
        <f t="shared" si="37"/>
        <v>0</v>
      </c>
    </row>
    <row r="70" spans="1:9" ht="15" customHeight="1" x14ac:dyDescent="0.25">
      <c r="A70" s="135">
        <v>30</v>
      </c>
      <c r="B70" s="128" t="s">
        <v>121</v>
      </c>
      <c r="C70" s="50" t="s">
        <v>175</v>
      </c>
      <c r="D70" s="50">
        <v>850</v>
      </c>
      <c r="E70" s="129" t="s">
        <v>88</v>
      </c>
      <c r="F70" s="129" t="s">
        <v>67</v>
      </c>
      <c r="G70" s="76">
        <f>+'прил 4'!H115</f>
        <v>2</v>
      </c>
      <c r="H70" s="76">
        <f>+'прил 4'!I115</f>
        <v>0</v>
      </c>
      <c r="I70" s="76">
        <f>+'прил 4'!J115</f>
        <v>0</v>
      </c>
    </row>
    <row r="71" spans="1:9" ht="56.45" customHeight="1" x14ac:dyDescent="0.25">
      <c r="A71" s="135">
        <v>31</v>
      </c>
      <c r="B71" s="26" t="s">
        <v>318</v>
      </c>
      <c r="C71" s="50" t="s">
        <v>256</v>
      </c>
      <c r="D71" s="49"/>
      <c r="E71" s="129"/>
      <c r="F71" s="129"/>
      <c r="G71" s="76">
        <f>G72</f>
        <v>2572.92227</v>
      </c>
      <c r="H71" s="76">
        <f t="shared" ref="H71:I71" si="38">H72</f>
        <v>0</v>
      </c>
      <c r="I71" s="76">
        <f t="shared" si="38"/>
        <v>0</v>
      </c>
    </row>
    <row r="72" spans="1:9" ht="15" customHeight="1" x14ac:dyDescent="0.25">
      <c r="A72" s="135">
        <v>32</v>
      </c>
      <c r="B72" s="26" t="s">
        <v>245</v>
      </c>
      <c r="C72" s="50" t="s">
        <v>256</v>
      </c>
      <c r="D72" s="50">
        <v>200</v>
      </c>
      <c r="E72" s="129"/>
      <c r="F72" s="129"/>
      <c r="G72" s="76">
        <f>G73</f>
        <v>2572.92227</v>
      </c>
      <c r="H72" s="76">
        <f t="shared" ref="H72:I72" si="39">H73</f>
        <v>0</v>
      </c>
      <c r="I72" s="76">
        <f t="shared" si="39"/>
        <v>0</v>
      </c>
    </row>
    <row r="73" spans="1:9" ht="15" customHeight="1" x14ac:dyDescent="0.25">
      <c r="A73" s="135">
        <v>33</v>
      </c>
      <c r="B73" s="26" t="s">
        <v>242</v>
      </c>
      <c r="C73" s="50" t="s">
        <v>256</v>
      </c>
      <c r="D73" s="50">
        <v>240</v>
      </c>
      <c r="E73" s="129"/>
      <c r="F73" s="129"/>
      <c r="G73" s="76">
        <f>G74</f>
        <v>2572.92227</v>
      </c>
      <c r="H73" s="76">
        <f t="shared" ref="H73:H74" si="40">H74</f>
        <v>0</v>
      </c>
      <c r="I73" s="76">
        <f t="shared" ref="I73:I74" si="41">I74</f>
        <v>0</v>
      </c>
    </row>
    <row r="74" spans="1:9" ht="15" customHeight="1" x14ac:dyDescent="0.25">
      <c r="A74" s="135">
        <v>34</v>
      </c>
      <c r="B74" s="128" t="s">
        <v>120</v>
      </c>
      <c r="C74" s="50" t="s">
        <v>256</v>
      </c>
      <c r="D74" s="50">
        <v>240</v>
      </c>
      <c r="E74" s="129" t="s">
        <v>88</v>
      </c>
      <c r="F74" s="129" t="s">
        <v>60</v>
      </c>
      <c r="G74" s="76">
        <f>G75</f>
        <v>2572.92227</v>
      </c>
      <c r="H74" s="76">
        <f t="shared" si="40"/>
        <v>0</v>
      </c>
      <c r="I74" s="76">
        <f t="shared" si="41"/>
        <v>0</v>
      </c>
    </row>
    <row r="75" spans="1:9" ht="15" customHeight="1" x14ac:dyDescent="0.25">
      <c r="A75" s="135">
        <v>35</v>
      </c>
      <c r="B75" s="128" t="s">
        <v>121</v>
      </c>
      <c r="C75" s="50" t="s">
        <v>256</v>
      </c>
      <c r="D75" s="50">
        <v>240</v>
      </c>
      <c r="E75" s="129" t="s">
        <v>88</v>
      </c>
      <c r="F75" s="129" t="s">
        <v>67</v>
      </c>
      <c r="G75" s="76">
        <v>2572.92227</v>
      </c>
      <c r="H75" s="76">
        <v>0</v>
      </c>
      <c r="I75" s="76">
        <v>0</v>
      </c>
    </row>
    <row r="76" spans="1:9" ht="40.9" customHeight="1" x14ac:dyDescent="0.25">
      <c r="A76" s="135">
        <v>36</v>
      </c>
      <c r="B76" s="131" t="s">
        <v>250</v>
      </c>
      <c r="C76" s="124" t="s">
        <v>171</v>
      </c>
      <c r="D76" s="124"/>
      <c r="E76" s="129"/>
      <c r="F76" s="129"/>
      <c r="G76" s="126">
        <f>G77</f>
        <v>730</v>
      </c>
      <c r="H76" s="126">
        <f t="shared" ref="H76:I76" si="42">H77</f>
        <v>1216.22</v>
      </c>
      <c r="I76" s="126">
        <f t="shared" si="42"/>
        <v>1216.22</v>
      </c>
    </row>
    <row r="77" spans="1:9" ht="61.9" customHeight="1" x14ac:dyDescent="0.25">
      <c r="A77" s="135">
        <v>37</v>
      </c>
      <c r="B77" s="131" t="s">
        <v>317</v>
      </c>
      <c r="C77" s="50" t="s">
        <v>172</v>
      </c>
      <c r="D77" s="124"/>
      <c r="E77" s="129"/>
      <c r="F77" s="129"/>
      <c r="G77" s="126">
        <f>G78</f>
        <v>730</v>
      </c>
      <c r="H77" s="126">
        <f t="shared" ref="H77:I77" si="43">H78</f>
        <v>1216.22</v>
      </c>
      <c r="I77" s="126">
        <f t="shared" si="43"/>
        <v>1216.22</v>
      </c>
    </row>
    <row r="78" spans="1:9" ht="30" customHeight="1" x14ac:dyDescent="0.25">
      <c r="A78" s="135">
        <v>38</v>
      </c>
      <c r="B78" s="26" t="s">
        <v>245</v>
      </c>
      <c r="C78" s="50" t="s">
        <v>172</v>
      </c>
      <c r="D78" s="50">
        <v>200</v>
      </c>
      <c r="E78" s="129"/>
      <c r="F78" s="129"/>
      <c r="G78" s="76">
        <f>G79</f>
        <v>730</v>
      </c>
      <c r="H78" s="76">
        <f t="shared" ref="H78:I78" si="44">H79</f>
        <v>1216.22</v>
      </c>
      <c r="I78" s="76">
        <f t="shared" si="44"/>
        <v>1216.22</v>
      </c>
    </row>
    <row r="79" spans="1:9" x14ac:dyDescent="0.25">
      <c r="A79" s="135">
        <v>39</v>
      </c>
      <c r="B79" s="26" t="s">
        <v>242</v>
      </c>
      <c r="C79" s="50" t="s">
        <v>172</v>
      </c>
      <c r="D79" s="50">
        <v>240</v>
      </c>
      <c r="E79" s="129"/>
      <c r="F79" s="129"/>
      <c r="G79" s="76">
        <f>G80</f>
        <v>730</v>
      </c>
      <c r="H79" s="76">
        <f t="shared" ref="H79:I79" si="45">H80</f>
        <v>1216.22</v>
      </c>
      <c r="I79" s="76">
        <f t="shared" si="45"/>
        <v>1216.22</v>
      </c>
    </row>
    <row r="80" spans="1:9" x14ac:dyDescent="0.25">
      <c r="A80" s="135">
        <v>40</v>
      </c>
      <c r="B80" s="128" t="s">
        <v>120</v>
      </c>
      <c r="C80" s="50" t="s">
        <v>172</v>
      </c>
      <c r="D80" s="50">
        <v>240</v>
      </c>
      <c r="E80" s="129" t="s">
        <v>88</v>
      </c>
      <c r="F80" s="129" t="s">
        <v>60</v>
      </c>
      <c r="G80" s="76">
        <f>G81</f>
        <v>730</v>
      </c>
      <c r="H80" s="76">
        <f t="shared" ref="H80:I80" si="46">H81</f>
        <v>1216.22</v>
      </c>
      <c r="I80" s="76">
        <f t="shared" si="46"/>
        <v>1216.22</v>
      </c>
    </row>
    <row r="81" spans="1:9" x14ac:dyDescent="0.25">
      <c r="A81" s="135">
        <v>41</v>
      </c>
      <c r="B81" s="128" t="s">
        <v>121</v>
      </c>
      <c r="C81" s="50" t="s">
        <v>172</v>
      </c>
      <c r="D81" s="50">
        <v>240</v>
      </c>
      <c r="E81" s="129" t="s">
        <v>88</v>
      </c>
      <c r="F81" s="129" t="s">
        <v>67</v>
      </c>
      <c r="G81" s="76">
        <f>716.22+13.78</f>
        <v>730</v>
      </c>
      <c r="H81" s="76">
        <v>1216.22</v>
      </c>
      <c r="I81" s="76">
        <v>1216.22</v>
      </c>
    </row>
    <row r="82" spans="1:9" ht="66.75" customHeight="1" x14ac:dyDescent="0.25">
      <c r="A82" s="135">
        <v>42</v>
      </c>
      <c r="B82" s="26" t="s">
        <v>195</v>
      </c>
      <c r="C82" s="50" t="s">
        <v>164</v>
      </c>
      <c r="D82" s="50"/>
      <c r="E82" s="120"/>
      <c r="F82" s="120"/>
      <c r="G82" s="76">
        <f>+G83</f>
        <v>317.053</v>
      </c>
      <c r="H82" s="76">
        <f t="shared" ref="H82:I82" si="47">+H83</f>
        <v>317.24199999999996</v>
      </c>
      <c r="I82" s="76">
        <f t="shared" si="47"/>
        <v>317.24199999999996</v>
      </c>
    </row>
    <row r="83" spans="1:9" ht="32.25" customHeight="1" x14ac:dyDescent="0.25">
      <c r="A83" s="135">
        <v>43</v>
      </c>
      <c r="B83" s="26" t="s">
        <v>196</v>
      </c>
      <c r="C83" s="50" t="s">
        <v>197</v>
      </c>
      <c r="D83" s="50"/>
      <c r="E83" s="120"/>
      <c r="F83" s="120"/>
      <c r="G83" s="76">
        <f>G84</f>
        <v>317.053</v>
      </c>
      <c r="H83" s="76">
        <f t="shared" ref="H83:I83" si="48">H84</f>
        <v>317.24199999999996</v>
      </c>
      <c r="I83" s="76">
        <f t="shared" si="48"/>
        <v>317.24199999999996</v>
      </c>
    </row>
    <row r="84" spans="1:9" ht="123" customHeight="1" x14ac:dyDescent="0.25">
      <c r="A84" s="135">
        <v>44</v>
      </c>
      <c r="B84" s="131" t="s">
        <v>198</v>
      </c>
      <c r="C84" s="124" t="s">
        <v>165</v>
      </c>
      <c r="D84" s="124"/>
      <c r="E84" s="125"/>
      <c r="F84" s="125"/>
      <c r="G84" s="126">
        <f>G85</f>
        <v>317.053</v>
      </c>
      <c r="H84" s="126">
        <f t="shared" ref="H84:I84" si="49">H85</f>
        <v>317.24199999999996</v>
      </c>
      <c r="I84" s="126">
        <f t="shared" si="49"/>
        <v>317.24199999999996</v>
      </c>
    </row>
    <row r="85" spans="1:9" ht="18" customHeight="1" x14ac:dyDescent="0.25">
      <c r="A85" s="135">
        <v>45</v>
      </c>
      <c r="B85" s="26" t="s">
        <v>245</v>
      </c>
      <c r="C85" s="50" t="s">
        <v>165</v>
      </c>
      <c r="D85" s="50">
        <v>200</v>
      </c>
      <c r="E85" s="125"/>
      <c r="F85" s="120"/>
      <c r="G85" s="76">
        <f>G86</f>
        <v>317.053</v>
      </c>
      <c r="H85" s="76">
        <f t="shared" ref="H85:I85" si="50">H86</f>
        <v>317.24199999999996</v>
      </c>
      <c r="I85" s="76">
        <f t="shared" si="50"/>
        <v>317.24199999999996</v>
      </c>
    </row>
    <row r="86" spans="1:9" ht="21.6" customHeight="1" x14ac:dyDescent="0.25">
      <c r="A86" s="135">
        <v>46</v>
      </c>
      <c r="B86" s="26" t="s">
        <v>242</v>
      </c>
      <c r="C86" s="50" t="s">
        <v>165</v>
      </c>
      <c r="D86" s="50">
        <v>240</v>
      </c>
      <c r="E86" s="125"/>
      <c r="F86" s="120"/>
      <c r="G86" s="76">
        <f>G87</f>
        <v>317.053</v>
      </c>
      <c r="H86" s="76">
        <f t="shared" ref="H86:I86" si="51">H87</f>
        <v>317.24199999999996</v>
      </c>
      <c r="I86" s="76">
        <f t="shared" si="51"/>
        <v>317.24199999999996</v>
      </c>
    </row>
    <row r="87" spans="1:9" ht="26.25" x14ac:dyDescent="0.25">
      <c r="A87" s="135">
        <v>47</v>
      </c>
      <c r="B87" s="26" t="s">
        <v>116</v>
      </c>
      <c r="C87" s="50" t="s">
        <v>165</v>
      </c>
      <c r="D87" s="50">
        <v>240</v>
      </c>
      <c r="E87" s="125" t="s">
        <v>67</v>
      </c>
      <c r="F87" s="120" t="s">
        <v>60</v>
      </c>
      <c r="G87" s="76">
        <f>G88</f>
        <v>317.053</v>
      </c>
      <c r="H87" s="76">
        <f t="shared" ref="H87:I87" si="52">H88</f>
        <v>317.24199999999996</v>
      </c>
      <c r="I87" s="76">
        <f t="shared" si="52"/>
        <v>317.24199999999996</v>
      </c>
    </row>
    <row r="88" spans="1:9" ht="38.25" x14ac:dyDescent="0.25">
      <c r="A88" s="135">
        <v>48</v>
      </c>
      <c r="B88" s="107" t="s">
        <v>311</v>
      </c>
      <c r="C88" s="50" t="s">
        <v>165</v>
      </c>
      <c r="D88" s="50">
        <v>240</v>
      </c>
      <c r="E88" s="125" t="s">
        <v>67</v>
      </c>
      <c r="F88" s="120">
        <v>10</v>
      </c>
      <c r="G88" s="76">
        <v>317.053</v>
      </c>
      <c r="H88" s="76">
        <f>16.042+301.2</f>
        <v>317.24199999999996</v>
      </c>
      <c r="I88" s="76">
        <f>16.042+301.2</f>
        <v>317.24199999999996</v>
      </c>
    </row>
    <row r="89" spans="1:9" ht="45.75" customHeight="1" x14ac:dyDescent="0.25">
      <c r="A89" s="135">
        <v>49</v>
      </c>
      <c r="B89" s="26" t="s">
        <v>199</v>
      </c>
      <c r="C89" s="50" t="s">
        <v>200</v>
      </c>
      <c r="D89" s="50"/>
      <c r="E89" s="120"/>
      <c r="F89" s="120"/>
      <c r="G89" s="76">
        <f>+G90</f>
        <v>0</v>
      </c>
      <c r="H89" s="76">
        <f t="shared" ref="H89:I89" si="53">+H90</f>
        <v>10</v>
      </c>
      <c r="I89" s="76">
        <f t="shared" si="53"/>
        <v>10</v>
      </c>
    </row>
    <row r="90" spans="1:9" ht="32.450000000000003" customHeight="1" x14ac:dyDescent="0.25">
      <c r="A90" s="135">
        <v>50</v>
      </c>
      <c r="B90" s="26" t="s">
        <v>201</v>
      </c>
      <c r="C90" s="50" t="s">
        <v>181</v>
      </c>
      <c r="D90" s="50"/>
      <c r="E90" s="120"/>
      <c r="F90" s="120"/>
      <c r="G90" s="76">
        <f>G91</f>
        <v>0</v>
      </c>
      <c r="H90" s="76">
        <f t="shared" ref="H90:I90" si="54">H91</f>
        <v>10</v>
      </c>
      <c r="I90" s="76">
        <f t="shared" si="54"/>
        <v>10</v>
      </c>
    </row>
    <row r="91" spans="1:9" ht="42.6" customHeight="1" x14ac:dyDescent="0.25">
      <c r="A91" s="135">
        <v>51</v>
      </c>
      <c r="B91" s="26" t="s">
        <v>251</v>
      </c>
      <c r="C91" s="50" t="s">
        <v>182</v>
      </c>
      <c r="D91" s="50"/>
      <c r="E91" s="120"/>
      <c r="F91" s="120"/>
      <c r="G91" s="76">
        <f>G92</f>
        <v>0</v>
      </c>
      <c r="H91" s="76">
        <f t="shared" ref="H91:I91" si="55">H92</f>
        <v>10</v>
      </c>
      <c r="I91" s="76">
        <f t="shared" si="55"/>
        <v>10</v>
      </c>
    </row>
    <row r="92" spans="1:9" ht="26.45" customHeight="1" x14ac:dyDescent="0.25">
      <c r="A92" s="135">
        <v>52</v>
      </c>
      <c r="B92" s="26" t="s">
        <v>183</v>
      </c>
      <c r="C92" s="50" t="s">
        <v>182</v>
      </c>
      <c r="D92" s="50">
        <v>300</v>
      </c>
      <c r="E92" s="120"/>
      <c r="F92" s="120"/>
      <c r="G92" s="76">
        <f>G93</f>
        <v>0</v>
      </c>
      <c r="H92" s="76">
        <f t="shared" ref="H92:I92" si="56">H93</f>
        <v>10</v>
      </c>
      <c r="I92" s="76">
        <f t="shared" si="56"/>
        <v>10</v>
      </c>
    </row>
    <row r="93" spans="1:9" ht="26.45" customHeight="1" x14ac:dyDescent="0.25">
      <c r="A93" s="135">
        <v>53</v>
      </c>
      <c r="B93" s="26" t="s">
        <v>184</v>
      </c>
      <c r="C93" s="50" t="s">
        <v>182</v>
      </c>
      <c r="D93" s="50">
        <v>310</v>
      </c>
      <c r="E93" s="120"/>
      <c r="F93" s="120"/>
      <c r="G93" s="76">
        <f>G94</f>
        <v>0</v>
      </c>
      <c r="H93" s="76">
        <f t="shared" ref="H93:I93" si="57">H94</f>
        <v>10</v>
      </c>
      <c r="I93" s="76">
        <f t="shared" si="57"/>
        <v>10</v>
      </c>
    </row>
    <row r="94" spans="1:9" ht="18.600000000000001" customHeight="1" x14ac:dyDescent="0.25">
      <c r="A94" s="135">
        <v>54</v>
      </c>
      <c r="B94" s="26" t="s">
        <v>127</v>
      </c>
      <c r="C94" s="50" t="s">
        <v>182</v>
      </c>
      <c r="D94" s="50">
        <v>310</v>
      </c>
      <c r="E94" s="120">
        <v>10</v>
      </c>
      <c r="F94" s="120" t="s">
        <v>60</v>
      </c>
      <c r="G94" s="76">
        <f>G95</f>
        <v>0</v>
      </c>
      <c r="H94" s="76">
        <f t="shared" ref="H94:I94" si="58">H95</f>
        <v>10</v>
      </c>
      <c r="I94" s="76">
        <f t="shared" si="58"/>
        <v>10</v>
      </c>
    </row>
    <row r="95" spans="1:9" ht="21.6" customHeight="1" x14ac:dyDescent="0.25">
      <c r="A95" s="135">
        <v>55</v>
      </c>
      <c r="B95" s="131" t="s">
        <v>180</v>
      </c>
      <c r="C95" s="50" t="s">
        <v>182</v>
      </c>
      <c r="D95" s="50">
        <v>310</v>
      </c>
      <c r="E95" s="120">
        <v>10</v>
      </c>
      <c r="F95" s="120" t="s">
        <v>67</v>
      </c>
      <c r="G95" s="76">
        <f>10-10</f>
        <v>0</v>
      </c>
      <c r="H95" s="76">
        <v>10</v>
      </c>
      <c r="I95" s="76">
        <v>10</v>
      </c>
    </row>
    <row r="96" spans="1:9" ht="21.6" customHeight="1" x14ac:dyDescent="0.25">
      <c r="A96" s="231">
        <v>56</v>
      </c>
      <c r="B96" s="232" t="s">
        <v>202</v>
      </c>
      <c r="C96" s="234" t="s">
        <v>142</v>
      </c>
      <c r="D96" s="234"/>
      <c r="E96" s="226"/>
      <c r="F96" s="226"/>
      <c r="G96" s="225">
        <f>+G98+G147+G157+G172</f>
        <v>16097.493850000001</v>
      </c>
      <c r="H96" s="225">
        <f t="shared" ref="H96:I96" si="59">+H98+H147+H157+H172</f>
        <v>12440.89515</v>
      </c>
      <c r="I96" s="225">
        <f t="shared" si="59"/>
        <v>16984.663149999997</v>
      </c>
    </row>
    <row r="97" spans="1:9" x14ac:dyDescent="0.25">
      <c r="A97" s="231"/>
      <c r="B97" s="232"/>
      <c r="C97" s="234"/>
      <c r="D97" s="234"/>
      <c r="E97" s="226"/>
      <c r="F97" s="226"/>
      <c r="G97" s="225"/>
      <c r="H97" s="225"/>
      <c r="I97" s="225"/>
    </row>
    <row r="98" spans="1:9" ht="31.15" customHeight="1" x14ac:dyDescent="0.25">
      <c r="A98" s="231">
        <v>57</v>
      </c>
      <c r="B98" s="232" t="s">
        <v>335</v>
      </c>
      <c r="C98" s="233" t="s">
        <v>134</v>
      </c>
      <c r="D98" s="233"/>
      <c r="E98" s="230"/>
      <c r="F98" s="230"/>
      <c r="G98" s="229">
        <f>G100+G113+G118+G123+G132+G137+G142</f>
        <v>15712.083850000001</v>
      </c>
      <c r="H98" s="229">
        <f>H100+H113+H118+H123+H132+H137+H142</f>
        <v>11824.69515</v>
      </c>
      <c r="I98" s="229">
        <f>I100+I113+I118+I123+I132+I137+I142</f>
        <v>16348.563149999998</v>
      </c>
    </row>
    <row r="99" spans="1:9" ht="3" customHeight="1" x14ac:dyDescent="0.25">
      <c r="A99" s="231"/>
      <c r="B99" s="232"/>
      <c r="C99" s="233"/>
      <c r="D99" s="233"/>
      <c r="E99" s="230"/>
      <c r="F99" s="230"/>
      <c r="G99" s="229"/>
      <c r="H99" s="229"/>
      <c r="I99" s="229"/>
    </row>
    <row r="100" spans="1:9" x14ac:dyDescent="0.25">
      <c r="A100" s="135">
        <v>58</v>
      </c>
      <c r="B100" s="131" t="s">
        <v>143</v>
      </c>
      <c r="C100" s="124" t="s">
        <v>144</v>
      </c>
      <c r="D100" s="124"/>
      <c r="E100" s="125"/>
      <c r="F100" s="125"/>
      <c r="G100" s="126">
        <f>G101+G105+G109</f>
        <v>8682.0141500000009</v>
      </c>
      <c r="H100" s="126">
        <f t="shared" ref="H100:I100" si="60">H101+H105+H109</f>
        <v>8403.3619199999994</v>
      </c>
      <c r="I100" s="126">
        <f t="shared" si="60"/>
        <v>12927.22992</v>
      </c>
    </row>
    <row r="101" spans="1:9" ht="75" customHeight="1" x14ac:dyDescent="0.25">
      <c r="A101" s="135">
        <v>59</v>
      </c>
      <c r="B101" s="26" t="s">
        <v>157</v>
      </c>
      <c r="C101" s="50" t="s">
        <v>144</v>
      </c>
      <c r="D101" s="50">
        <v>100</v>
      </c>
      <c r="E101" s="125"/>
      <c r="F101" s="125"/>
      <c r="G101" s="76">
        <f>G102</f>
        <v>7340.1271399999996</v>
      </c>
      <c r="H101" s="76">
        <f t="shared" ref="H101:I101" si="61">H102</f>
        <v>7017.8819199999998</v>
      </c>
      <c r="I101" s="76">
        <f t="shared" si="61"/>
        <v>7017.8819199999998</v>
      </c>
    </row>
    <row r="102" spans="1:9" ht="26.25" x14ac:dyDescent="0.25">
      <c r="A102" s="135">
        <v>60</v>
      </c>
      <c r="B102" s="26" t="s">
        <v>138</v>
      </c>
      <c r="C102" s="50" t="s">
        <v>144</v>
      </c>
      <c r="D102" s="26">
        <v>120</v>
      </c>
      <c r="E102" s="125"/>
      <c r="F102" s="125"/>
      <c r="G102" s="75">
        <f>G103</f>
        <v>7340.1271399999996</v>
      </c>
      <c r="H102" s="75">
        <f t="shared" ref="H102:I102" si="62">H103</f>
        <v>7017.8819199999998</v>
      </c>
      <c r="I102" s="75">
        <f t="shared" si="62"/>
        <v>7017.8819199999998</v>
      </c>
    </row>
    <row r="103" spans="1:9" x14ac:dyDescent="0.25">
      <c r="A103" s="135">
        <v>61</v>
      </c>
      <c r="B103" s="99" t="s">
        <v>107</v>
      </c>
      <c r="C103" s="50" t="s">
        <v>144</v>
      </c>
      <c r="D103" s="26">
        <v>120</v>
      </c>
      <c r="E103" s="125" t="s">
        <v>62</v>
      </c>
      <c r="F103" s="125" t="s">
        <v>60</v>
      </c>
      <c r="G103" s="75">
        <f>G104</f>
        <v>7340.1271399999996</v>
      </c>
      <c r="H103" s="75">
        <f t="shared" ref="H103:I103" si="63">H104</f>
        <v>7017.8819199999998</v>
      </c>
      <c r="I103" s="75">
        <f t="shared" si="63"/>
        <v>7017.8819199999998</v>
      </c>
    </row>
    <row r="104" spans="1:9" ht="38.25" x14ac:dyDescent="0.25">
      <c r="A104" s="135">
        <v>62</v>
      </c>
      <c r="B104" s="99" t="s">
        <v>309</v>
      </c>
      <c r="C104" s="50" t="s">
        <v>144</v>
      </c>
      <c r="D104" s="26">
        <v>120</v>
      </c>
      <c r="E104" s="125" t="s">
        <v>62</v>
      </c>
      <c r="F104" s="125" t="s">
        <v>85</v>
      </c>
      <c r="G104" s="75">
        <f>7069.68452+270.44262</f>
        <v>7340.1271399999996</v>
      </c>
      <c r="H104" s="75">
        <v>7017.8819199999998</v>
      </c>
      <c r="I104" s="75">
        <v>7017.8819199999998</v>
      </c>
    </row>
    <row r="105" spans="1:9" ht="30" customHeight="1" x14ac:dyDescent="0.25">
      <c r="A105" s="135">
        <v>63</v>
      </c>
      <c r="B105" s="26" t="s">
        <v>245</v>
      </c>
      <c r="C105" s="50" t="s">
        <v>144</v>
      </c>
      <c r="D105" s="50">
        <v>200</v>
      </c>
      <c r="E105" s="125"/>
      <c r="F105" s="125"/>
      <c r="G105" s="76">
        <f>G106</f>
        <v>1337.5730100000001</v>
      </c>
      <c r="H105" s="76">
        <f t="shared" ref="H105:I105" si="64">H106</f>
        <v>1384.48</v>
      </c>
      <c r="I105" s="76">
        <f t="shared" si="64"/>
        <v>5908.348</v>
      </c>
    </row>
    <row r="106" spans="1:9" ht="27.75" customHeight="1" x14ac:dyDescent="0.25">
      <c r="A106" s="135">
        <v>64</v>
      </c>
      <c r="B106" s="26" t="s">
        <v>242</v>
      </c>
      <c r="C106" s="50" t="s">
        <v>144</v>
      </c>
      <c r="D106" s="50">
        <v>240</v>
      </c>
      <c r="E106" s="125"/>
      <c r="F106" s="125"/>
      <c r="G106" s="76">
        <f>G107</f>
        <v>1337.5730100000001</v>
      </c>
      <c r="H106" s="76">
        <f t="shared" ref="H106:I106" si="65">H107</f>
        <v>1384.48</v>
      </c>
      <c r="I106" s="76">
        <f t="shared" si="65"/>
        <v>5908.348</v>
      </c>
    </row>
    <row r="107" spans="1:9" ht="27.75" customHeight="1" x14ac:dyDescent="0.25">
      <c r="A107" s="135">
        <v>65</v>
      </c>
      <c r="B107" s="99" t="s">
        <v>107</v>
      </c>
      <c r="C107" s="50" t="s">
        <v>144</v>
      </c>
      <c r="D107" s="50">
        <v>240</v>
      </c>
      <c r="E107" s="125" t="s">
        <v>62</v>
      </c>
      <c r="F107" s="125" t="s">
        <v>60</v>
      </c>
      <c r="G107" s="76">
        <f>G108</f>
        <v>1337.5730100000001</v>
      </c>
      <c r="H107" s="76">
        <f t="shared" ref="H107:I107" si="66">H108</f>
        <v>1384.48</v>
      </c>
      <c r="I107" s="76">
        <f t="shared" si="66"/>
        <v>5908.348</v>
      </c>
    </row>
    <row r="108" spans="1:9" ht="64.150000000000006" customHeight="1" x14ac:dyDescent="0.25">
      <c r="A108" s="135">
        <v>66</v>
      </c>
      <c r="B108" s="99" t="s">
        <v>309</v>
      </c>
      <c r="C108" s="50" t="s">
        <v>144</v>
      </c>
      <c r="D108" s="50">
        <v>240</v>
      </c>
      <c r="E108" s="125" t="s">
        <v>62</v>
      </c>
      <c r="F108" s="125" t="s">
        <v>85</v>
      </c>
      <c r="G108" s="76">
        <f>1388.58562-51.01261</f>
        <v>1337.5730100000001</v>
      </c>
      <c r="H108" s="76">
        <v>1384.48</v>
      </c>
      <c r="I108" s="76">
        <v>5908.348</v>
      </c>
    </row>
    <row r="109" spans="1:9" ht="22.5" customHeight="1" x14ac:dyDescent="0.25">
      <c r="A109" s="135">
        <v>67</v>
      </c>
      <c r="B109" s="123" t="s">
        <v>145</v>
      </c>
      <c r="C109" s="50" t="s">
        <v>144</v>
      </c>
      <c r="D109" s="50">
        <v>800</v>
      </c>
      <c r="E109" s="125"/>
      <c r="F109" s="125"/>
      <c r="G109" s="76">
        <f>G110</f>
        <v>4.3140000000000001</v>
      </c>
      <c r="H109" s="76">
        <f t="shared" ref="H109:I109" si="67">H110</f>
        <v>1</v>
      </c>
      <c r="I109" s="76">
        <f t="shared" si="67"/>
        <v>1</v>
      </c>
    </row>
    <row r="110" spans="1:9" ht="22.15" customHeight="1" x14ac:dyDescent="0.25">
      <c r="A110" s="135">
        <v>68</v>
      </c>
      <c r="B110" s="130" t="s">
        <v>146</v>
      </c>
      <c r="C110" s="50" t="s">
        <v>144</v>
      </c>
      <c r="D110" s="50">
        <v>850</v>
      </c>
      <c r="E110" s="125"/>
      <c r="F110" s="125"/>
      <c r="G110" s="76">
        <f>G111</f>
        <v>4.3140000000000001</v>
      </c>
      <c r="H110" s="76">
        <f t="shared" ref="H110:I110" si="68">H111</f>
        <v>1</v>
      </c>
      <c r="I110" s="76">
        <f t="shared" si="68"/>
        <v>1</v>
      </c>
    </row>
    <row r="111" spans="1:9" ht="22.5" customHeight="1" x14ac:dyDescent="0.25">
      <c r="A111" s="135">
        <v>69</v>
      </c>
      <c r="B111" s="99" t="s">
        <v>107</v>
      </c>
      <c r="C111" s="50" t="s">
        <v>144</v>
      </c>
      <c r="D111" s="50">
        <v>850</v>
      </c>
      <c r="E111" s="125" t="s">
        <v>62</v>
      </c>
      <c r="F111" s="125" t="s">
        <v>60</v>
      </c>
      <c r="G111" s="76">
        <f>G112</f>
        <v>4.3140000000000001</v>
      </c>
      <c r="H111" s="76">
        <f t="shared" ref="H111:I111" si="69">H112</f>
        <v>1</v>
      </c>
      <c r="I111" s="76">
        <f t="shared" si="69"/>
        <v>1</v>
      </c>
    </row>
    <row r="112" spans="1:9" ht="51" customHeight="1" x14ac:dyDescent="0.25">
      <c r="A112" s="135">
        <v>70</v>
      </c>
      <c r="B112" s="99" t="s">
        <v>309</v>
      </c>
      <c r="C112" s="50" t="s">
        <v>144</v>
      </c>
      <c r="D112" s="50">
        <v>850</v>
      </c>
      <c r="E112" s="125" t="s">
        <v>62</v>
      </c>
      <c r="F112" s="125" t="s">
        <v>85</v>
      </c>
      <c r="G112" s="76">
        <v>4.3140000000000001</v>
      </c>
      <c r="H112" s="76">
        <v>1</v>
      </c>
      <c r="I112" s="76">
        <v>1</v>
      </c>
    </row>
    <row r="113" spans="1:9" ht="34.15" customHeight="1" x14ac:dyDescent="0.25">
      <c r="A113" s="135">
        <v>71</v>
      </c>
      <c r="B113" s="131" t="s">
        <v>135</v>
      </c>
      <c r="C113" s="124" t="s">
        <v>136</v>
      </c>
      <c r="D113" s="124"/>
      <c r="E113" s="125"/>
      <c r="F113" s="125"/>
      <c r="G113" s="126">
        <f>G114</f>
        <v>2563.8907600000002</v>
      </c>
      <c r="H113" s="126">
        <f t="shared" ref="H113:I113" si="70">H114</f>
        <v>1522.9275299999999</v>
      </c>
      <c r="I113" s="126">
        <f t="shared" si="70"/>
        <v>1522.9275299999999</v>
      </c>
    </row>
    <row r="114" spans="1:9" ht="73.5" customHeight="1" x14ac:dyDescent="0.25">
      <c r="A114" s="135">
        <v>72</v>
      </c>
      <c r="B114" s="26" t="s">
        <v>157</v>
      </c>
      <c r="C114" s="50" t="s">
        <v>136</v>
      </c>
      <c r="D114" s="26">
        <v>100</v>
      </c>
      <c r="E114" s="125"/>
      <c r="F114" s="120"/>
      <c r="G114" s="75">
        <f>G115</f>
        <v>2563.8907600000002</v>
      </c>
      <c r="H114" s="75">
        <f t="shared" ref="H114:I114" si="71">H115</f>
        <v>1522.9275299999999</v>
      </c>
      <c r="I114" s="75">
        <f t="shared" si="71"/>
        <v>1522.9275299999999</v>
      </c>
    </row>
    <row r="115" spans="1:9" ht="26.25" x14ac:dyDescent="0.25">
      <c r="A115" s="135">
        <v>73</v>
      </c>
      <c r="B115" s="26" t="s">
        <v>138</v>
      </c>
      <c r="C115" s="50" t="s">
        <v>136</v>
      </c>
      <c r="D115" s="26">
        <v>120</v>
      </c>
      <c r="E115" s="120"/>
      <c r="F115" s="120"/>
      <c r="G115" s="75">
        <f>G116</f>
        <v>2563.8907600000002</v>
      </c>
      <c r="H115" s="75">
        <f t="shared" ref="H115:I115" si="72">H116</f>
        <v>1522.9275299999999</v>
      </c>
      <c r="I115" s="75">
        <f t="shared" si="72"/>
        <v>1522.9275299999999</v>
      </c>
    </row>
    <row r="116" spans="1:9" ht="22.9" customHeight="1" x14ac:dyDescent="0.25">
      <c r="A116" s="135">
        <v>74</v>
      </c>
      <c r="B116" s="99" t="s">
        <v>107</v>
      </c>
      <c r="C116" s="50" t="s">
        <v>136</v>
      </c>
      <c r="D116" s="26">
        <v>120</v>
      </c>
      <c r="E116" s="125" t="s">
        <v>62</v>
      </c>
      <c r="F116" s="120" t="s">
        <v>60</v>
      </c>
      <c r="G116" s="75">
        <f>G117</f>
        <v>2563.8907600000002</v>
      </c>
      <c r="H116" s="75">
        <f t="shared" ref="H116:I116" si="73">H117</f>
        <v>1522.9275299999999</v>
      </c>
      <c r="I116" s="75">
        <f t="shared" si="73"/>
        <v>1522.9275299999999</v>
      </c>
    </row>
    <row r="117" spans="1:9" ht="38.25" x14ac:dyDescent="0.25">
      <c r="A117" s="135">
        <v>75</v>
      </c>
      <c r="B117" s="99" t="s">
        <v>133</v>
      </c>
      <c r="C117" s="50" t="s">
        <v>136</v>
      </c>
      <c r="D117" s="26">
        <v>120</v>
      </c>
      <c r="E117" s="120" t="s">
        <v>62</v>
      </c>
      <c r="F117" s="120" t="s">
        <v>63</v>
      </c>
      <c r="G117" s="75">
        <f>2454.28875+109.60201</f>
        <v>2563.8907600000002</v>
      </c>
      <c r="H117" s="75">
        <v>1522.9275299999999</v>
      </c>
      <c r="I117" s="75">
        <v>1522.9275299999999</v>
      </c>
    </row>
    <row r="118" spans="1:9" ht="39.75" customHeight="1" x14ac:dyDescent="0.25">
      <c r="A118" s="135">
        <v>76</v>
      </c>
      <c r="B118" s="131" t="s">
        <v>139</v>
      </c>
      <c r="C118" s="124" t="s">
        <v>140</v>
      </c>
      <c r="D118" s="124"/>
      <c r="E118" s="125"/>
      <c r="F118" s="125"/>
      <c r="G118" s="126">
        <f>G119</f>
        <v>4.9000000000000004</v>
      </c>
      <c r="H118" s="126">
        <f t="shared" ref="H118:I118" si="74">H119</f>
        <v>0</v>
      </c>
      <c r="I118" s="126">
        <f t="shared" si="74"/>
        <v>0</v>
      </c>
    </row>
    <row r="119" spans="1:9" ht="72.75" customHeight="1" x14ac:dyDescent="0.25">
      <c r="A119" s="135">
        <v>77</v>
      </c>
      <c r="B119" s="26" t="s">
        <v>157</v>
      </c>
      <c r="C119" s="50" t="s">
        <v>140</v>
      </c>
      <c r="D119" s="50">
        <v>100</v>
      </c>
      <c r="E119" s="125"/>
      <c r="F119" s="125"/>
      <c r="G119" s="76">
        <f>G120</f>
        <v>4.9000000000000004</v>
      </c>
      <c r="H119" s="76">
        <f t="shared" ref="H119:I119" si="75">H120</f>
        <v>0</v>
      </c>
      <c r="I119" s="76">
        <f t="shared" si="75"/>
        <v>0</v>
      </c>
    </row>
    <row r="120" spans="1:9" ht="32.450000000000003" customHeight="1" x14ac:dyDescent="0.25">
      <c r="A120" s="135">
        <v>78</v>
      </c>
      <c r="B120" s="26" t="s">
        <v>138</v>
      </c>
      <c r="C120" s="50" t="s">
        <v>140</v>
      </c>
      <c r="D120" s="50">
        <v>120</v>
      </c>
      <c r="E120" s="125"/>
      <c r="F120" s="125"/>
      <c r="G120" s="76">
        <f>G121</f>
        <v>4.9000000000000004</v>
      </c>
      <c r="H120" s="76">
        <f t="shared" ref="H120:I120" si="76">H121</f>
        <v>0</v>
      </c>
      <c r="I120" s="76">
        <f t="shared" si="76"/>
        <v>0</v>
      </c>
    </row>
    <row r="121" spans="1:9" ht="36.75" customHeight="1" x14ac:dyDescent="0.25">
      <c r="A121" s="135">
        <v>79</v>
      </c>
      <c r="B121" s="99" t="s">
        <v>107</v>
      </c>
      <c r="C121" s="50" t="s">
        <v>140</v>
      </c>
      <c r="D121" s="50">
        <v>120</v>
      </c>
      <c r="E121" s="125" t="s">
        <v>62</v>
      </c>
      <c r="F121" s="125" t="s">
        <v>60</v>
      </c>
      <c r="G121" s="76">
        <f>G122</f>
        <v>4.9000000000000004</v>
      </c>
      <c r="H121" s="76">
        <f t="shared" ref="H121:I121" si="77">H122</f>
        <v>0</v>
      </c>
      <c r="I121" s="76">
        <f t="shared" si="77"/>
        <v>0</v>
      </c>
    </row>
    <row r="122" spans="1:9" ht="36.75" customHeight="1" x14ac:dyDescent="0.25">
      <c r="A122" s="135">
        <v>80</v>
      </c>
      <c r="B122" s="99" t="s">
        <v>109</v>
      </c>
      <c r="C122" s="50" t="s">
        <v>140</v>
      </c>
      <c r="D122" s="50">
        <v>120</v>
      </c>
      <c r="E122" s="125" t="s">
        <v>62</v>
      </c>
      <c r="F122" s="125" t="s">
        <v>67</v>
      </c>
      <c r="G122" s="76">
        <v>4.9000000000000004</v>
      </c>
      <c r="H122" s="76">
        <v>0</v>
      </c>
      <c r="I122" s="76">
        <v>0</v>
      </c>
    </row>
    <row r="123" spans="1:9" ht="46.15" customHeight="1" x14ac:dyDescent="0.25">
      <c r="A123" s="135">
        <v>81</v>
      </c>
      <c r="B123" s="131" t="s">
        <v>155</v>
      </c>
      <c r="C123" s="124" t="s">
        <v>156</v>
      </c>
      <c r="D123" s="124"/>
      <c r="E123" s="125"/>
      <c r="F123" s="125"/>
      <c r="G123" s="126">
        <f>G124+G128</f>
        <v>2187.3542300000004</v>
      </c>
      <c r="H123" s="126">
        <f t="shared" ref="H123:I123" si="78">H124+H128</f>
        <v>1859.9057</v>
      </c>
      <c r="I123" s="126">
        <f t="shared" si="78"/>
        <v>1859.9057</v>
      </c>
    </row>
    <row r="124" spans="1:9" ht="63" customHeight="1" x14ac:dyDescent="0.25">
      <c r="A124" s="135">
        <v>82</v>
      </c>
      <c r="B124" s="26" t="s">
        <v>157</v>
      </c>
      <c r="C124" s="50" t="s">
        <v>156</v>
      </c>
      <c r="D124" s="50">
        <v>100</v>
      </c>
      <c r="E124" s="125"/>
      <c r="F124" s="120"/>
      <c r="G124" s="76">
        <f>G125</f>
        <v>1789.9202300000002</v>
      </c>
      <c r="H124" s="76">
        <f t="shared" ref="H124:I124" si="79">H125</f>
        <v>1859.9057</v>
      </c>
      <c r="I124" s="76">
        <f t="shared" si="79"/>
        <v>1859.9057</v>
      </c>
    </row>
    <row r="125" spans="1:9" ht="24" customHeight="1" x14ac:dyDescent="0.25">
      <c r="A125" s="135">
        <v>83</v>
      </c>
      <c r="B125" s="132" t="s">
        <v>158</v>
      </c>
      <c r="C125" s="50" t="s">
        <v>156</v>
      </c>
      <c r="D125" s="26">
        <v>110</v>
      </c>
      <c r="E125" s="125"/>
      <c r="F125" s="120"/>
      <c r="G125" s="76">
        <f>G126</f>
        <v>1789.9202300000002</v>
      </c>
      <c r="H125" s="76">
        <f t="shared" ref="H125:I125" si="80">H126</f>
        <v>1859.9057</v>
      </c>
      <c r="I125" s="76">
        <f t="shared" si="80"/>
        <v>1859.9057</v>
      </c>
    </row>
    <row r="126" spans="1:9" ht="17.25" customHeight="1" x14ac:dyDescent="0.25">
      <c r="A126" s="135">
        <v>84</v>
      </c>
      <c r="B126" s="99" t="s">
        <v>107</v>
      </c>
      <c r="C126" s="50" t="s">
        <v>156</v>
      </c>
      <c r="D126" s="50">
        <v>110</v>
      </c>
      <c r="E126" s="125" t="s">
        <v>62</v>
      </c>
      <c r="F126" s="120" t="s">
        <v>60</v>
      </c>
      <c r="G126" s="76">
        <f>G127</f>
        <v>1789.9202300000002</v>
      </c>
      <c r="H126" s="76">
        <f t="shared" ref="H126:I126" si="81">H127</f>
        <v>1859.9057</v>
      </c>
      <c r="I126" s="76">
        <f t="shared" si="81"/>
        <v>1859.9057</v>
      </c>
    </row>
    <row r="127" spans="1:9" ht="37.5" customHeight="1" x14ac:dyDescent="0.25">
      <c r="A127" s="135">
        <v>85</v>
      </c>
      <c r="B127" s="99" t="s">
        <v>113</v>
      </c>
      <c r="C127" s="50" t="s">
        <v>156</v>
      </c>
      <c r="D127" s="26">
        <v>110</v>
      </c>
      <c r="E127" s="125" t="s">
        <v>62</v>
      </c>
      <c r="F127" s="120">
        <v>13</v>
      </c>
      <c r="G127" s="76">
        <f>2016.6057-226.68547</f>
        <v>1789.9202300000002</v>
      </c>
      <c r="H127" s="76">
        <v>1859.9057</v>
      </c>
      <c r="I127" s="76">
        <v>1859.9057</v>
      </c>
    </row>
    <row r="128" spans="1:9" ht="30" customHeight="1" x14ac:dyDescent="0.25">
      <c r="A128" s="135">
        <v>86</v>
      </c>
      <c r="B128" s="26" t="s">
        <v>245</v>
      </c>
      <c r="C128" s="50" t="s">
        <v>156</v>
      </c>
      <c r="D128" s="50">
        <v>200</v>
      </c>
      <c r="E128" s="125"/>
      <c r="F128" s="120"/>
      <c r="G128" s="76">
        <f>G129</f>
        <v>397.43400000000003</v>
      </c>
      <c r="H128" s="76">
        <f t="shared" ref="H128:I128" si="82">H129</f>
        <v>0</v>
      </c>
      <c r="I128" s="76">
        <f t="shared" si="82"/>
        <v>0</v>
      </c>
    </row>
    <row r="129" spans="1:11" ht="27.75" customHeight="1" x14ac:dyDescent="0.25">
      <c r="A129" s="135">
        <v>87</v>
      </c>
      <c r="B129" s="26" t="s">
        <v>242</v>
      </c>
      <c r="C129" s="50" t="s">
        <v>156</v>
      </c>
      <c r="D129" s="50">
        <v>240</v>
      </c>
      <c r="E129" s="125"/>
      <c r="F129" s="120"/>
      <c r="G129" s="76">
        <f>G130</f>
        <v>397.43400000000003</v>
      </c>
      <c r="H129" s="76">
        <f t="shared" ref="H129:I129" si="83">H130</f>
        <v>0</v>
      </c>
      <c r="I129" s="76">
        <f t="shared" si="83"/>
        <v>0</v>
      </c>
    </row>
    <row r="130" spans="1:11" ht="22.9" customHeight="1" x14ac:dyDescent="0.25">
      <c r="A130" s="135">
        <v>88</v>
      </c>
      <c r="B130" s="99" t="s">
        <v>107</v>
      </c>
      <c r="C130" s="50" t="s">
        <v>156</v>
      </c>
      <c r="D130" s="50">
        <v>240</v>
      </c>
      <c r="E130" s="125" t="s">
        <v>62</v>
      </c>
      <c r="F130" s="120" t="s">
        <v>60</v>
      </c>
      <c r="G130" s="76">
        <f>G131</f>
        <v>397.43400000000003</v>
      </c>
      <c r="H130" s="76">
        <f t="shared" ref="H130:I130" si="84">H131</f>
        <v>0</v>
      </c>
      <c r="I130" s="76">
        <f t="shared" si="84"/>
        <v>0</v>
      </c>
    </row>
    <row r="131" spans="1:11" ht="23.45" customHeight="1" x14ac:dyDescent="0.25">
      <c r="A131" s="135">
        <v>89</v>
      </c>
      <c r="B131" s="99" t="s">
        <v>113</v>
      </c>
      <c r="C131" s="50" t="s">
        <v>156</v>
      </c>
      <c r="D131" s="26">
        <v>240</v>
      </c>
      <c r="E131" s="125" t="s">
        <v>62</v>
      </c>
      <c r="F131" s="120">
        <v>13</v>
      </c>
      <c r="G131" s="76">
        <f>389.089+8.345</f>
        <v>397.43400000000003</v>
      </c>
      <c r="H131" s="76">
        <v>0</v>
      </c>
      <c r="I131" s="76">
        <v>0</v>
      </c>
    </row>
    <row r="132" spans="1:11" ht="30.75" customHeight="1" x14ac:dyDescent="0.25">
      <c r="A132" s="135">
        <v>90</v>
      </c>
      <c r="B132" s="132" t="s">
        <v>240</v>
      </c>
      <c r="C132" s="124" t="s">
        <v>239</v>
      </c>
      <c r="D132" s="124"/>
      <c r="E132" s="125"/>
      <c r="F132" s="125"/>
      <c r="G132" s="126">
        <f>G133</f>
        <v>2250.6487100000004</v>
      </c>
      <c r="H132" s="126">
        <f t="shared" ref="H132:I132" si="85">H133</f>
        <v>35</v>
      </c>
      <c r="I132" s="126">
        <f t="shared" si="85"/>
        <v>35</v>
      </c>
    </row>
    <row r="133" spans="1:11" ht="30" customHeight="1" x14ac:dyDescent="0.25">
      <c r="A133" s="135">
        <v>91</v>
      </c>
      <c r="B133" s="26" t="s">
        <v>245</v>
      </c>
      <c r="C133" s="50" t="s">
        <v>239</v>
      </c>
      <c r="D133" s="50">
        <v>200</v>
      </c>
      <c r="E133" s="125"/>
      <c r="F133" s="120"/>
      <c r="G133" s="76">
        <f>G134</f>
        <v>2250.6487100000004</v>
      </c>
      <c r="H133" s="76">
        <f t="shared" ref="H133:I134" si="86">H134</f>
        <v>35</v>
      </c>
      <c r="I133" s="76">
        <f t="shared" si="86"/>
        <v>35</v>
      </c>
    </row>
    <row r="134" spans="1:11" ht="27.75" customHeight="1" x14ac:dyDescent="0.25">
      <c r="A134" s="135">
        <v>92</v>
      </c>
      <c r="B134" s="26" t="s">
        <v>242</v>
      </c>
      <c r="C134" s="50" t="s">
        <v>239</v>
      </c>
      <c r="D134" s="50">
        <v>240</v>
      </c>
      <c r="E134" s="125"/>
      <c r="F134" s="120"/>
      <c r="G134" s="76">
        <f>G135</f>
        <v>2250.6487100000004</v>
      </c>
      <c r="H134" s="76">
        <f t="shared" si="86"/>
        <v>35</v>
      </c>
      <c r="I134" s="76">
        <f t="shared" si="86"/>
        <v>35</v>
      </c>
    </row>
    <row r="135" spans="1:11" ht="27.75" customHeight="1" x14ac:dyDescent="0.25">
      <c r="A135" s="135">
        <v>93</v>
      </c>
      <c r="B135" s="99" t="s">
        <v>107</v>
      </c>
      <c r="C135" s="50" t="s">
        <v>239</v>
      </c>
      <c r="D135" s="50">
        <v>240</v>
      </c>
      <c r="E135" s="125" t="s">
        <v>62</v>
      </c>
      <c r="F135" s="120" t="s">
        <v>60</v>
      </c>
      <c r="G135" s="76">
        <f>G136</f>
        <v>2250.6487100000004</v>
      </c>
      <c r="H135" s="76">
        <f t="shared" ref="H135:I135" si="87">H136</f>
        <v>35</v>
      </c>
      <c r="I135" s="76">
        <f t="shared" si="87"/>
        <v>35</v>
      </c>
    </row>
    <row r="136" spans="1:11" ht="27.75" customHeight="1" x14ac:dyDescent="0.25">
      <c r="A136" s="135">
        <v>94</v>
      </c>
      <c r="B136" s="99" t="s">
        <v>113</v>
      </c>
      <c r="C136" s="50" t="s">
        <v>239</v>
      </c>
      <c r="D136" s="50">
        <v>240</v>
      </c>
      <c r="E136" s="125" t="s">
        <v>62</v>
      </c>
      <c r="F136" s="120" t="s">
        <v>220</v>
      </c>
      <c r="G136" s="76">
        <f>2256.10213-5.45342</f>
        <v>2250.6487100000004</v>
      </c>
      <c r="H136" s="76">
        <v>35</v>
      </c>
      <c r="I136" s="76">
        <v>35</v>
      </c>
      <c r="K136" s="3">
        <v>-5.4534200000000004</v>
      </c>
    </row>
    <row r="137" spans="1:11" ht="112.15" customHeight="1" x14ac:dyDescent="0.25">
      <c r="A137" s="135">
        <v>95</v>
      </c>
      <c r="B137" s="131" t="s">
        <v>148</v>
      </c>
      <c r="C137" s="124" t="s">
        <v>149</v>
      </c>
      <c r="D137" s="124"/>
      <c r="E137" s="125"/>
      <c r="F137" s="125"/>
      <c r="G137" s="126">
        <f>G138</f>
        <v>23.276</v>
      </c>
      <c r="H137" s="126">
        <f t="shared" ref="H137:I137" si="88">H138</f>
        <v>0</v>
      </c>
      <c r="I137" s="126">
        <f t="shared" si="88"/>
        <v>0</v>
      </c>
    </row>
    <row r="138" spans="1:11" x14ac:dyDescent="0.25">
      <c r="A138" s="135">
        <v>96</v>
      </c>
      <c r="B138" s="26" t="s">
        <v>150</v>
      </c>
      <c r="C138" s="50" t="s">
        <v>149</v>
      </c>
      <c r="D138" s="50">
        <v>500</v>
      </c>
      <c r="E138" s="125"/>
      <c r="F138" s="125"/>
      <c r="G138" s="76">
        <f>G139</f>
        <v>23.276</v>
      </c>
      <c r="H138" s="76">
        <f t="shared" ref="H138:I139" si="89">H139</f>
        <v>0</v>
      </c>
      <c r="I138" s="76">
        <f t="shared" si="89"/>
        <v>0</v>
      </c>
    </row>
    <row r="139" spans="1:11" ht="30" customHeight="1" x14ac:dyDescent="0.25">
      <c r="A139" s="135">
        <v>97</v>
      </c>
      <c r="B139" s="26" t="s">
        <v>53</v>
      </c>
      <c r="C139" s="50" t="s">
        <v>149</v>
      </c>
      <c r="D139" s="50">
        <v>540</v>
      </c>
      <c r="E139" s="125"/>
      <c r="F139" s="125"/>
      <c r="G139" s="76">
        <f>G140</f>
        <v>23.276</v>
      </c>
      <c r="H139" s="76">
        <f t="shared" si="89"/>
        <v>0</v>
      </c>
      <c r="I139" s="76">
        <f t="shared" si="89"/>
        <v>0</v>
      </c>
    </row>
    <row r="140" spans="1:11" ht="30" customHeight="1" x14ac:dyDescent="0.25">
      <c r="A140" s="135">
        <v>98</v>
      </c>
      <c r="B140" s="99" t="s">
        <v>107</v>
      </c>
      <c r="C140" s="50" t="s">
        <v>149</v>
      </c>
      <c r="D140" s="50">
        <v>540</v>
      </c>
      <c r="E140" s="125" t="s">
        <v>62</v>
      </c>
      <c r="F140" s="125" t="s">
        <v>60</v>
      </c>
      <c r="G140" s="76">
        <f>G141</f>
        <v>23.276</v>
      </c>
      <c r="H140" s="76">
        <f t="shared" ref="H140:I140" si="90">H141</f>
        <v>0</v>
      </c>
      <c r="I140" s="76">
        <f t="shared" si="90"/>
        <v>0</v>
      </c>
    </row>
    <row r="141" spans="1:11" ht="57" customHeight="1" x14ac:dyDescent="0.25">
      <c r="A141" s="135">
        <v>99</v>
      </c>
      <c r="B141" s="99" t="s">
        <v>310</v>
      </c>
      <c r="C141" s="50" t="s">
        <v>149</v>
      </c>
      <c r="D141" s="50">
        <v>540</v>
      </c>
      <c r="E141" s="125" t="s">
        <v>62</v>
      </c>
      <c r="F141" s="125" t="s">
        <v>76</v>
      </c>
      <c r="G141" s="76">
        <v>23.276</v>
      </c>
      <c r="H141" s="76">
        <v>0</v>
      </c>
      <c r="I141" s="76">
        <v>0</v>
      </c>
    </row>
    <row r="142" spans="1:11" ht="51.75" customHeight="1" x14ac:dyDescent="0.25">
      <c r="A142" s="135">
        <v>100</v>
      </c>
      <c r="B142" s="26" t="s">
        <v>178</v>
      </c>
      <c r="C142" s="50" t="s">
        <v>179</v>
      </c>
      <c r="D142" s="50"/>
      <c r="E142" s="120"/>
      <c r="F142" s="120"/>
      <c r="G142" s="76">
        <f>G143</f>
        <v>0</v>
      </c>
      <c r="H142" s="76">
        <f t="shared" ref="H142:I142" si="91">H143</f>
        <v>3.5</v>
      </c>
      <c r="I142" s="76">
        <f t="shared" si="91"/>
        <v>3.5</v>
      </c>
    </row>
    <row r="143" spans="1:11" ht="30" customHeight="1" x14ac:dyDescent="0.25">
      <c r="A143" s="135">
        <v>101</v>
      </c>
      <c r="B143" s="26" t="s">
        <v>245</v>
      </c>
      <c r="C143" s="50" t="s">
        <v>179</v>
      </c>
      <c r="D143" s="121">
        <v>200</v>
      </c>
      <c r="E143" s="120"/>
      <c r="F143" s="120"/>
      <c r="G143" s="76">
        <f>G144</f>
        <v>0</v>
      </c>
      <c r="H143" s="76">
        <f t="shared" ref="H143:I143" si="92">H144</f>
        <v>3.5</v>
      </c>
      <c r="I143" s="76">
        <f t="shared" si="92"/>
        <v>3.5</v>
      </c>
    </row>
    <row r="144" spans="1:11" ht="48.75" customHeight="1" x14ac:dyDescent="0.25">
      <c r="A144" s="135">
        <v>102</v>
      </c>
      <c r="B144" s="26" t="s">
        <v>242</v>
      </c>
      <c r="C144" s="50" t="s">
        <v>179</v>
      </c>
      <c r="D144" s="50">
        <v>240</v>
      </c>
      <c r="E144" s="120"/>
      <c r="F144" s="120"/>
      <c r="G144" s="76">
        <f>G145</f>
        <v>0</v>
      </c>
      <c r="H144" s="76">
        <f t="shared" ref="H144:I144" si="93">H145</f>
        <v>3.5</v>
      </c>
      <c r="I144" s="76">
        <f t="shared" si="93"/>
        <v>3.5</v>
      </c>
    </row>
    <row r="145" spans="1:9" ht="25.9" customHeight="1" x14ac:dyDescent="0.25">
      <c r="A145" s="135">
        <v>103</v>
      </c>
      <c r="B145" s="26" t="s">
        <v>125</v>
      </c>
      <c r="C145" s="50" t="s">
        <v>179</v>
      </c>
      <c r="D145" s="121">
        <v>240</v>
      </c>
      <c r="E145" s="120" t="s">
        <v>130</v>
      </c>
      <c r="F145" s="120" t="s">
        <v>60</v>
      </c>
      <c r="G145" s="76">
        <f>G146</f>
        <v>0</v>
      </c>
      <c r="H145" s="76">
        <f t="shared" ref="H145:I145" si="94">H146</f>
        <v>3.5</v>
      </c>
      <c r="I145" s="76">
        <f t="shared" si="94"/>
        <v>3.5</v>
      </c>
    </row>
    <row r="146" spans="1:9" ht="18" customHeight="1" x14ac:dyDescent="0.25">
      <c r="A146" s="135">
        <v>104</v>
      </c>
      <c r="B146" s="99" t="s">
        <v>126</v>
      </c>
      <c r="C146" s="50" t="s">
        <v>179</v>
      </c>
      <c r="D146" s="50">
        <v>240</v>
      </c>
      <c r="E146" s="120" t="s">
        <v>130</v>
      </c>
      <c r="F146" s="120" t="s">
        <v>130</v>
      </c>
      <c r="G146" s="76">
        <f>3.5-3.5</f>
        <v>0</v>
      </c>
      <c r="H146" s="76">
        <v>3.5</v>
      </c>
      <c r="I146" s="76">
        <v>3.5</v>
      </c>
    </row>
    <row r="147" spans="1:9" ht="45.75" customHeight="1" x14ac:dyDescent="0.25">
      <c r="A147" s="135">
        <v>105</v>
      </c>
      <c r="B147" s="26" t="s">
        <v>319</v>
      </c>
      <c r="C147" s="50" t="s">
        <v>151</v>
      </c>
      <c r="D147" s="50"/>
      <c r="E147" s="120"/>
      <c r="F147" s="120"/>
      <c r="G147" s="76">
        <f>G148</f>
        <v>30</v>
      </c>
      <c r="H147" s="76">
        <f t="shared" ref="H147:I147" si="95">H148</f>
        <v>30</v>
      </c>
      <c r="I147" s="76">
        <f t="shared" si="95"/>
        <v>30</v>
      </c>
    </row>
    <row r="148" spans="1:9" ht="35.25" customHeight="1" x14ac:dyDescent="0.25">
      <c r="A148" s="135">
        <v>106</v>
      </c>
      <c r="B148" s="26" t="s">
        <v>152</v>
      </c>
      <c r="C148" s="50" t="s">
        <v>153</v>
      </c>
      <c r="D148" s="50"/>
      <c r="E148" s="120"/>
      <c r="F148" s="120"/>
      <c r="G148" s="76">
        <f>G149+G153</f>
        <v>30</v>
      </c>
      <c r="H148" s="76">
        <f t="shared" ref="H148:I148" si="96">H149+H153</f>
        <v>30</v>
      </c>
      <c r="I148" s="76">
        <f t="shared" si="96"/>
        <v>30</v>
      </c>
    </row>
    <row r="149" spans="1:9" ht="35.25" customHeight="1" x14ac:dyDescent="0.25">
      <c r="A149" s="135">
        <v>107</v>
      </c>
      <c r="B149" s="26" t="s">
        <v>183</v>
      </c>
      <c r="C149" s="50" t="s">
        <v>153</v>
      </c>
      <c r="D149" s="50">
        <v>300</v>
      </c>
      <c r="E149" s="120"/>
      <c r="F149" s="120"/>
      <c r="G149" s="76">
        <f>G150</f>
        <v>30</v>
      </c>
      <c r="H149" s="76">
        <f t="shared" ref="H149:I149" si="97">H150</f>
        <v>0</v>
      </c>
      <c r="I149" s="76">
        <f t="shared" si="97"/>
        <v>0</v>
      </c>
    </row>
    <row r="150" spans="1:9" ht="35.25" customHeight="1" x14ac:dyDescent="0.25">
      <c r="A150" s="135">
        <v>108</v>
      </c>
      <c r="B150" s="26" t="s">
        <v>184</v>
      </c>
      <c r="C150" s="50" t="s">
        <v>153</v>
      </c>
      <c r="D150" s="50">
        <v>310</v>
      </c>
      <c r="E150" s="120"/>
      <c r="F150" s="120"/>
      <c r="G150" s="76">
        <f>G151</f>
        <v>30</v>
      </c>
      <c r="H150" s="76">
        <f t="shared" ref="H150:H151" si="98">H151</f>
        <v>0</v>
      </c>
      <c r="I150" s="76">
        <f t="shared" ref="I150:I151" si="99">I151</f>
        <v>0</v>
      </c>
    </row>
    <row r="151" spans="1:9" ht="35.25" customHeight="1" x14ac:dyDescent="0.25">
      <c r="A151" s="135">
        <v>109</v>
      </c>
      <c r="B151" s="26" t="s">
        <v>127</v>
      </c>
      <c r="C151" s="50" t="s">
        <v>153</v>
      </c>
      <c r="D151" s="50">
        <v>310</v>
      </c>
      <c r="E151" s="120" t="s">
        <v>78</v>
      </c>
      <c r="F151" s="120" t="s">
        <v>60</v>
      </c>
      <c r="G151" s="76">
        <f>G152</f>
        <v>30</v>
      </c>
      <c r="H151" s="76">
        <f t="shared" si="98"/>
        <v>0</v>
      </c>
      <c r="I151" s="76">
        <f t="shared" si="99"/>
        <v>0</v>
      </c>
    </row>
    <row r="152" spans="1:9" ht="35.25" customHeight="1" x14ac:dyDescent="0.25">
      <c r="A152" s="135">
        <v>110</v>
      </c>
      <c r="B152" s="131" t="s">
        <v>180</v>
      </c>
      <c r="C152" s="50" t="s">
        <v>153</v>
      </c>
      <c r="D152" s="50">
        <v>310</v>
      </c>
      <c r="E152" s="120" t="s">
        <v>78</v>
      </c>
      <c r="F152" s="120" t="s">
        <v>67</v>
      </c>
      <c r="G152" s="76">
        <v>30</v>
      </c>
      <c r="H152" s="76">
        <v>0</v>
      </c>
      <c r="I152" s="76">
        <v>0</v>
      </c>
    </row>
    <row r="153" spans="1:9" x14ac:dyDescent="0.25">
      <c r="A153" s="135">
        <v>111</v>
      </c>
      <c r="B153" s="123" t="s">
        <v>145</v>
      </c>
      <c r="C153" s="50" t="s">
        <v>153</v>
      </c>
      <c r="D153" s="50">
        <v>800</v>
      </c>
      <c r="E153" s="120"/>
      <c r="F153" s="120"/>
      <c r="G153" s="76">
        <f>G154</f>
        <v>0</v>
      </c>
      <c r="H153" s="76">
        <f t="shared" ref="H153:I153" si="100">H154</f>
        <v>30</v>
      </c>
      <c r="I153" s="76">
        <f t="shared" si="100"/>
        <v>30</v>
      </c>
    </row>
    <row r="154" spans="1:9" x14ac:dyDescent="0.25">
      <c r="A154" s="135">
        <v>112</v>
      </c>
      <c r="B154" s="26" t="s">
        <v>154</v>
      </c>
      <c r="C154" s="50" t="s">
        <v>153</v>
      </c>
      <c r="D154" s="50">
        <v>870</v>
      </c>
      <c r="E154" s="120"/>
      <c r="F154" s="120"/>
      <c r="G154" s="76">
        <f>G155</f>
        <v>0</v>
      </c>
      <c r="H154" s="76">
        <f t="shared" ref="H154:I154" si="101">H155</f>
        <v>30</v>
      </c>
      <c r="I154" s="76">
        <f t="shared" si="101"/>
        <v>30</v>
      </c>
    </row>
    <row r="155" spans="1:9" x14ac:dyDescent="0.25">
      <c r="A155" s="135">
        <v>113</v>
      </c>
      <c r="B155" s="99" t="s">
        <v>107</v>
      </c>
      <c r="C155" s="50" t="s">
        <v>153</v>
      </c>
      <c r="D155" s="50">
        <v>870</v>
      </c>
      <c r="E155" s="120" t="s">
        <v>62</v>
      </c>
      <c r="F155" s="120" t="s">
        <v>60</v>
      </c>
      <c r="G155" s="76">
        <f>G156</f>
        <v>0</v>
      </c>
      <c r="H155" s="76">
        <f t="shared" ref="H155:I155" si="102">H156</f>
        <v>30</v>
      </c>
      <c r="I155" s="76">
        <f t="shared" si="102"/>
        <v>30</v>
      </c>
    </row>
    <row r="156" spans="1:9" x14ac:dyDescent="0.25">
      <c r="A156" s="135">
        <v>114</v>
      </c>
      <c r="B156" s="128" t="s">
        <v>112</v>
      </c>
      <c r="C156" s="50" t="s">
        <v>153</v>
      </c>
      <c r="D156" s="50">
        <v>870</v>
      </c>
      <c r="E156" s="120" t="s">
        <v>62</v>
      </c>
      <c r="F156" s="120">
        <v>11</v>
      </c>
      <c r="G156" s="76">
        <v>0</v>
      </c>
      <c r="H156" s="76">
        <v>30</v>
      </c>
      <c r="I156" s="76">
        <v>30</v>
      </c>
    </row>
    <row r="157" spans="1:9" ht="26.25" x14ac:dyDescent="0.25">
      <c r="A157" s="135">
        <v>115</v>
      </c>
      <c r="B157" s="26" t="s">
        <v>336</v>
      </c>
      <c r="C157" s="50" t="s">
        <v>203</v>
      </c>
      <c r="D157" s="139"/>
      <c r="E157" s="120"/>
      <c r="F157" s="120"/>
      <c r="G157" s="76">
        <f>+G158+G167</f>
        <v>355.41</v>
      </c>
      <c r="H157" s="76">
        <f>+H158+H167</f>
        <v>386.2</v>
      </c>
      <c r="I157" s="76">
        <f>+I158+I167</f>
        <v>406.09999999999997</v>
      </c>
    </row>
    <row r="158" spans="1:9" ht="40.5" customHeight="1" x14ac:dyDescent="0.25">
      <c r="A158" s="135">
        <v>116</v>
      </c>
      <c r="B158" s="26" t="s">
        <v>161</v>
      </c>
      <c r="C158" s="50" t="s">
        <v>162</v>
      </c>
      <c r="D158" s="50"/>
      <c r="E158" s="120"/>
      <c r="F158" s="120"/>
      <c r="G158" s="76">
        <f>G159+G163</f>
        <v>342.8</v>
      </c>
      <c r="H158" s="76">
        <f t="shared" ref="H158:I158" si="103">H159+H163</f>
        <v>375</v>
      </c>
      <c r="I158" s="76">
        <f t="shared" si="103"/>
        <v>394.9</v>
      </c>
    </row>
    <row r="159" spans="1:9" ht="61.9" customHeight="1" x14ac:dyDescent="0.25">
      <c r="A159" s="135">
        <v>117</v>
      </c>
      <c r="B159" s="26" t="s">
        <v>157</v>
      </c>
      <c r="C159" s="50" t="s">
        <v>162</v>
      </c>
      <c r="D159" s="50">
        <v>100</v>
      </c>
      <c r="E159" s="120"/>
      <c r="F159" s="120"/>
      <c r="G159" s="76">
        <f>G160</f>
        <v>241.97215</v>
      </c>
      <c r="H159" s="76">
        <f t="shared" ref="H159:I159" si="104">H160</f>
        <v>242.50609999999998</v>
      </c>
      <c r="I159" s="76">
        <f t="shared" si="104"/>
        <v>248.90854999999999</v>
      </c>
    </row>
    <row r="160" spans="1:9" ht="27" customHeight="1" x14ac:dyDescent="0.25">
      <c r="A160" s="135">
        <v>118</v>
      </c>
      <c r="B160" s="26" t="s">
        <v>138</v>
      </c>
      <c r="C160" s="50" t="s">
        <v>162</v>
      </c>
      <c r="D160" s="50">
        <v>120</v>
      </c>
      <c r="E160" s="120"/>
      <c r="F160" s="120"/>
      <c r="G160" s="76">
        <f>G161</f>
        <v>241.97215</v>
      </c>
      <c r="H160" s="76">
        <f t="shared" ref="H160:I160" si="105">H161</f>
        <v>242.50609999999998</v>
      </c>
      <c r="I160" s="76">
        <f t="shared" si="105"/>
        <v>248.90854999999999</v>
      </c>
    </row>
    <row r="161" spans="1:9" ht="19.899999999999999" customHeight="1" x14ac:dyDescent="0.25">
      <c r="A161" s="135">
        <v>119</v>
      </c>
      <c r="B161" s="108" t="s">
        <v>114</v>
      </c>
      <c r="C161" s="50" t="s">
        <v>162</v>
      </c>
      <c r="D161" s="50">
        <v>120</v>
      </c>
      <c r="E161" s="120" t="s">
        <v>63</v>
      </c>
      <c r="F161" s="120" t="s">
        <v>60</v>
      </c>
      <c r="G161" s="76">
        <f>G162</f>
        <v>241.97215</v>
      </c>
      <c r="H161" s="76">
        <f t="shared" ref="H161:I161" si="106">H162</f>
        <v>242.50609999999998</v>
      </c>
      <c r="I161" s="76">
        <f t="shared" si="106"/>
        <v>248.90854999999999</v>
      </c>
    </row>
    <row r="162" spans="1:9" ht="19.149999999999999" customHeight="1" x14ac:dyDescent="0.25">
      <c r="A162" s="135">
        <v>120</v>
      </c>
      <c r="B162" s="106" t="s">
        <v>115</v>
      </c>
      <c r="C162" s="50" t="s">
        <v>162</v>
      </c>
      <c r="D162" s="50">
        <v>120</v>
      </c>
      <c r="E162" s="120" t="s">
        <v>63</v>
      </c>
      <c r="F162" s="120" t="s">
        <v>67</v>
      </c>
      <c r="G162" s="76">
        <v>241.97215</v>
      </c>
      <c r="H162" s="76">
        <f>221.3061+21.2</f>
        <v>242.50609999999998</v>
      </c>
      <c r="I162" s="76">
        <v>248.90854999999999</v>
      </c>
    </row>
    <row r="163" spans="1:9" ht="20.45" customHeight="1" x14ac:dyDescent="0.25">
      <c r="A163" s="135">
        <v>121</v>
      </c>
      <c r="B163" s="26" t="s">
        <v>245</v>
      </c>
      <c r="C163" s="50" t="s">
        <v>162</v>
      </c>
      <c r="D163" s="50">
        <v>200</v>
      </c>
      <c r="E163" s="120"/>
      <c r="F163" s="120"/>
      <c r="G163" s="76">
        <f>+G164</f>
        <v>100.82785</v>
      </c>
      <c r="H163" s="76">
        <f>+H164</f>
        <v>132.4939</v>
      </c>
      <c r="I163" s="76">
        <f>+I164</f>
        <v>145.99144999999999</v>
      </c>
    </row>
    <row r="164" spans="1:9" ht="25.15" customHeight="1" x14ac:dyDescent="0.25">
      <c r="A164" s="135">
        <v>122</v>
      </c>
      <c r="B164" s="26" t="s">
        <v>242</v>
      </c>
      <c r="C164" s="50" t="s">
        <v>162</v>
      </c>
      <c r="D164" s="50">
        <v>240</v>
      </c>
      <c r="E164" s="120"/>
      <c r="F164" s="120"/>
      <c r="G164" s="76">
        <f>G165</f>
        <v>100.82785</v>
      </c>
      <c r="H164" s="76">
        <f t="shared" ref="H164:I164" si="107">H165</f>
        <v>132.4939</v>
      </c>
      <c r="I164" s="76">
        <f t="shared" si="107"/>
        <v>145.99144999999999</v>
      </c>
    </row>
    <row r="165" spans="1:9" ht="22.15" customHeight="1" x14ac:dyDescent="0.25">
      <c r="A165" s="135">
        <v>123</v>
      </c>
      <c r="B165" s="108" t="s">
        <v>114</v>
      </c>
      <c r="C165" s="50" t="s">
        <v>162</v>
      </c>
      <c r="D165" s="50">
        <v>200</v>
      </c>
      <c r="E165" s="120" t="s">
        <v>63</v>
      </c>
      <c r="F165" s="120" t="s">
        <v>60</v>
      </c>
      <c r="G165" s="76">
        <f>G166</f>
        <v>100.82785</v>
      </c>
      <c r="H165" s="76">
        <f t="shared" ref="H165:I165" si="108">H166</f>
        <v>132.4939</v>
      </c>
      <c r="I165" s="76">
        <f t="shared" si="108"/>
        <v>145.99144999999999</v>
      </c>
    </row>
    <row r="166" spans="1:9" ht="25.15" customHeight="1" x14ac:dyDescent="0.25">
      <c r="A166" s="135">
        <v>124</v>
      </c>
      <c r="B166" s="106" t="s">
        <v>115</v>
      </c>
      <c r="C166" s="50" t="s">
        <v>162</v>
      </c>
      <c r="D166" s="50">
        <v>240</v>
      </c>
      <c r="E166" s="120" t="s">
        <v>63</v>
      </c>
      <c r="F166" s="120" t="s">
        <v>67</v>
      </c>
      <c r="G166" s="76">
        <v>100.82785</v>
      </c>
      <c r="H166" s="76">
        <v>132.4939</v>
      </c>
      <c r="I166" s="76">
        <v>145.99144999999999</v>
      </c>
    </row>
    <row r="167" spans="1:9" ht="39" customHeight="1" x14ac:dyDescent="0.25">
      <c r="A167" s="135">
        <v>125</v>
      </c>
      <c r="B167" s="26" t="s">
        <v>159</v>
      </c>
      <c r="C167" s="50" t="s">
        <v>160</v>
      </c>
      <c r="D167" s="50"/>
      <c r="E167" s="120"/>
      <c r="F167" s="120"/>
      <c r="G167" s="76">
        <f>G168</f>
        <v>12.61</v>
      </c>
      <c r="H167" s="76">
        <f t="shared" ref="H167:I167" si="109">H168</f>
        <v>11.2</v>
      </c>
      <c r="I167" s="76">
        <f t="shared" si="109"/>
        <v>11.2</v>
      </c>
    </row>
    <row r="168" spans="1:9" ht="30" customHeight="1" x14ac:dyDescent="0.25">
      <c r="A168" s="135">
        <v>126</v>
      </c>
      <c r="B168" s="26" t="s">
        <v>245</v>
      </c>
      <c r="C168" s="50" t="s">
        <v>160</v>
      </c>
      <c r="D168" s="50">
        <v>200</v>
      </c>
      <c r="E168" s="120"/>
      <c r="F168" s="120"/>
      <c r="G168" s="76">
        <f>G169</f>
        <v>12.61</v>
      </c>
      <c r="H168" s="76">
        <f t="shared" ref="H168:I168" si="110">H169</f>
        <v>11.2</v>
      </c>
      <c r="I168" s="76">
        <f t="shared" si="110"/>
        <v>11.2</v>
      </c>
    </row>
    <row r="169" spans="1:9" ht="23.45" customHeight="1" x14ac:dyDescent="0.25">
      <c r="A169" s="135">
        <v>127</v>
      </c>
      <c r="B169" s="26" t="s">
        <v>242</v>
      </c>
      <c r="C169" s="50" t="s">
        <v>160</v>
      </c>
      <c r="D169" s="50">
        <v>240</v>
      </c>
      <c r="E169" s="120"/>
      <c r="F169" s="120"/>
      <c r="G169" s="76">
        <f>G170</f>
        <v>12.61</v>
      </c>
      <c r="H169" s="76">
        <f>H170</f>
        <v>11.2</v>
      </c>
      <c r="I169" s="76">
        <f>I170</f>
        <v>11.2</v>
      </c>
    </row>
    <row r="170" spans="1:9" ht="29.25" customHeight="1" x14ac:dyDescent="0.25">
      <c r="A170" s="135">
        <v>128</v>
      </c>
      <c r="B170" s="99" t="s">
        <v>107</v>
      </c>
      <c r="C170" s="50" t="s">
        <v>160</v>
      </c>
      <c r="D170" s="50">
        <v>240</v>
      </c>
      <c r="E170" s="120" t="s">
        <v>62</v>
      </c>
      <c r="F170" s="120" t="s">
        <v>60</v>
      </c>
      <c r="G170" s="76">
        <f>G171</f>
        <v>12.61</v>
      </c>
      <c r="H170" s="76">
        <f t="shared" ref="H170:I170" si="111">H171</f>
        <v>11.2</v>
      </c>
      <c r="I170" s="76">
        <f t="shared" si="111"/>
        <v>11.2</v>
      </c>
    </row>
    <row r="171" spans="1:9" ht="24.75" customHeight="1" x14ac:dyDescent="0.25">
      <c r="A171" s="135">
        <v>129</v>
      </c>
      <c r="B171" s="99" t="s">
        <v>113</v>
      </c>
      <c r="C171" s="50" t="s">
        <v>160</v>
      </c>
      <c r="D171" s="50">
        <v>240</v>
      </c>
      <c r="E171" s="120" t="s">
        <v>62</v>
      </c>
      <c r="F171" s="120">
        <v>13</v>
      </c>
      <c r="G171" s="76">
        <v>12.61</v>
      </c>
      <c r="H171" s="76">
        <v>11.2</v>
      </c>
      <c r="I171" s="76">
        <v>11.2</v>
      </c>
    </row>
    <row r="172" spans="1:9" ht="36" customHeight="1" x14ac:dyDescent="0.25">
      <c r="A172" s="135">
        <v>130</v>
      </c>
      <c r="B172" s="26" t="s">
        <v>206</v>
      </c>
      <c r="C172" s="49" t="s">
        <v>205</v>
      </c>
      <c r="D172" s="50"/>
      <c r="E172" s="120"/>
      <c r="F172" s="120"/>
      <c r="G172" s="76">
        <f>G173</f>
        <v>0</v>
      </c>
      <c r="H172" s="76">
        <f t="shared" ref="H172:I172" si="112">H173</f>
        <v>200</v>
      </c>
      <c r="I172" s="76">
        <f t="shared" si="112"/>
        <v>200</v>
      </c>
    </row>
    <row r="173" spans="1:9" ht="31.9" customHeight="1" x14ac:dyDescent="0.25">
      <c r="A173" s="135">
        <v>131</v>
      </c>
      <c r="B173" s="26" t="s">
        <v>315</v>
      </c>
      <c r="C173" s="49" t="s">
        <v>314</v>
      </c>
      <c r="D173" s="50"/>
      <c r="E173" s="120"/>
      <c r="F173" s="120"/>
      <c r="G173" s="76">
        <f>G174</f>
        <v>0</v>
      </c>
      <c r="H173" s="76">
        <f t="shared" ref="H173:I173" si="113">H174</f>
        <v>200</v>
      </c>
      <c r="I173" s="76">
        <f t="shared" si="113"/>
        <v>200</v>
      </c>
    </row>
    <row r="174" spans="1:9" ht="30" customHeight="1" x14ac:dyDescent="0.25">
      <c r="A174" s="135">
        <v>132</v>
      </c>
      <c r="B174" s="26" t="s">
        <v>245</v>
      </c>
      <c r="C174" s="49" t="s">
        <v>314</v>
      </c>
      <c r="D174" s="49">
        <v>200</v>
      </c>
      <c r="E174" s="120"/>
      <c r="F174" s="120"/>
      <c r="G174" s="76">
        <f t="shared" ref="G174:I176" si="114">+G175</f>
        <v>0</v>
      </c>
      <c r="H174" s="76">
        <f t="shared" si="114"/>
        <v>200</v>
      </c>
      <c r="I174" s="76">
        <f t="shared" si="114"/>
        <v>200</v>
      </c>
    </row>
    <row r="175" spans="1:9" ht="26.25" customHeight="1" x14ac:dyDescent="0.25">
      <c r="A175" s="135">
        <v>133</v>
      </c>
      <c r="B175" s="26" t="s">
        <v>242</v>
      </c>
      <c r="C175" s="49" t="s">
        <v>314</v>
      </c>
      <c r="D175" s="49">
        <v>240</v>
      </c>
      <c r="E175" s="120"/>
      <c r="F175" s="120"/>
      <c r="G175" s="76">
        <f>+'прил 4'!H108</f>
        <v>0</v>
      </c>
      <c r="H175" s="76">
        <f>+'прил 4'!I108</f>
        <v>200</v>
      </c>
      <c r="I175" s="76">
        <f>+'прил 4'!J108</f>
        <v>200</v>
      </c>
    </row>
    <row r="176" spans="1:9" ht="16.149999999999999" customHeight="1" x14ac:dyDescent="0.25">
      <c r="A176" s="135">
        <v>134</v>
      </c>
      <c r="B176" s="128" t="s">
        <v>120</v>
      </c>
      <c r="C176" s="49" t="s">
        <v>314</v>
      </c>
      <c r="D176" s="49">
        <v>240</v>
      </c>
      <c r="E176" s="120" t="s">
        <v>88</v>
      </c>
      <c r="F176" s="120" t="s">
        <v>60</v>
      </c>
      <c r="G176" s="76">
        <f t="shared" si="114"/>
        <v>0</v>
      </c>
      <c r="H176" s="76">
        <f t="shared" si="114"/>
        <v>200</v>
      </c>
      <c r="I176" s="76">
        <f t="shared" si="114"/>
        <v>200</v>
      </c>
    </row>
    <row r="177" spans="1:9" ht="15" customHeight="1" x14ac:dyDescent="0.25">
      <c r="A177" s="135">
        <v>135</v>
      </c>
      <c r="B177" s="123" t="s">
        <v>204</v>
      </c>
      <c r="C177" s="49" t="s">
        <v>314</v>
      </c>
      <c r="D177" s="49">
        <v>240</v>
      </c>
      <c r="E177" s="120" t="s">
        <v>88</v>
      </c>
      <c r="F177" s="120" t="s">
        <v>62</v>
      </c>
      <c r="G177" s="76">
        <v>0</v>
      </c>
      <c r="H177" s="76">
        <v>200</v>
      </c>
      <c r="I177" s="76">
        <v>200</v>
      </c>
    </row>
    <row r="178" spans="1:9" ht="15" customHeight="1" x14ac:dyDescent="0.25">
      <c r="A178" s="135">
        <v>136</v>
      </c>
      <c r="B178" s="26" t="s">
        <v>128</v>
      </c>
      <c r="C178" s="49"/>
      <c r="D178" s="49"/>
      <c r="E178" s="120"/>
      <c r="F178" s="120"/>
      <c r="G178" s="76"/>
      <c r="H178" s="140">
        <v>480.85300000000001</v>
      </c>
      <c r="I178" s="140">
        <v>970.49599999999998</v>
      </c>
    </row>
    <row r="179" spans="1:9" x14ac:dyDescent="0.25">
      <c r="A179" s="135">
        <v>137</v>
      </c>
      <c r="B179" s="141" t="s">
        <v>129</v>
      </c>
      <c r="C179" s="133"/>
      <c r="D179" s="133"/>
      <c r="E179" s="134"/>
      <c r="F179" s="134"/>
      <c r="G179" s="142">
        <f>+G19+G39+G82+G89+G96+G26</f>
        <v>31586.777300000002</v>
      </c>
      <c r="H179" s="142">
        <f>+H19+H39+H82+H89+H96+H26+H178</f>
        <v>19921.521000000001</v>
      </c>
      <c r="I179" s="142">
        <f>+I19+I39+I82+I89+I96+I26+I178</f>
        <v>20117.220999999994</v>
      </c>
    </row>
    <row r="180" spans="1:9" x14ac:dyDescent="0.25">
      <c r="A180" s="109"/>
      <c r="G180" s="110"/>
      <c r="H180" s="110"/>
      <c r="I180" s="110"/>
    </row>
    <row r="181" spans="1:9" x14ac:dyDescent="0.25">
      <c r="A181" s="111"/>
      <c r="B181" s="112"/>
    </row>
    <row r="182" spans="1:9" x14ac:dyDescent="0.25">
      <c r="A182" s="111"/>
      <c r="B182" s="112"/>
    </row>
    <row r="183" spans="1:9" x14ac:dyDescent="0.25">
      <c r="A183" s="111"/>
      <c r="B183" s="112"/>
    </row>
    <row r="184" spans="1:9" x14ac:dyDescent="0.25">
      <c r="A184" s="111"/>
      <c r="B184" s="112"/>
    </row>
    <row r="185" spans="1:9" x14ac:dyDescent="0.25">
      <c r="A185" s="111"/>
      <c r="B185" s="112"/>
    </row>
    <row r="186" spans="1:9" x14ac:dyDescent="0.25">
      <c r="A186" s="111"/>
      <c r="B186" s="112"/>
    </row>
    <row r="187" spans="1:9" x14ac:dyDescent="0.25">
      <c r="A187" s="111"/>
      <c r="B187" s="112"/>
    </row>
    <row r="188" spans="1:9" x14ac:dyDescent="0.25">
      <c r="A188" s="113"/>
      <c r="B188" s="112"/>
    </row>
    <row r="189" spans="1:9" x14ac:dyDescent="0.25">
      <c r="A189" s="113"/>
      <c r="B189" s="112"/>
    </row>
  </sheetData>
  <autoFilter ref="A18:J181"/>
  <mergeCells count="26">
    <mergeCell ref="F1:I1"/>
    <mergeCell ref="A13:I15"/>
    <mergeCell ref="I98:I99"/>
    <mergeCell ref="F98:F99"/>
    <mergeCell ref="G98:G99"/>
    <mergeCell ref="H98:H99"/>
    <mergeCell ref="A98:A99"/>
    <mergeCell ref="B98:B99"/>
    <mergeCell ref="C98:C99"/>
    <mergeCell ref="D98:D99"/>
    <mergeCell ref="E98:E99"/>
    <mergeCell ref="D96:D97"/>
    <mergeCell ref="C96:C97"/>
    <mergeCell ref="B96:B97"/>
    <mergeCell ref="A96:A97"/>
    <mergeCell ref="C10:I10"/>
    <mergeCell ref="I96:I97"/>
    <mergeCell ref="H96:H97"/>
    <mergeCell ref="G96:G97"/>
    <mergeCell ref="F96:F97"/>
    <mergeCell ref="E96:E97"/>
    <mergeCell ref="F2:I2"/>
    <mergeCell ref="F6:I6"/>
    <mergeCell ref="H8:I8"/>
    <mergeCell ref="C4:I4"/>
    <mergeCell ref="C5:I5"/>
  </mergeCells>
  <pageMargins left="0.70866141732283472" right="0.70866141732283472" top="0" bottom="0" header="0.31496062992125984" footer="0.31496062992125984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22" workbookViewId="0">
      <selection activeCell="A13" sqref="A13:E13"/>
    </sheetView>
  </sheetViews>
  <sheetFormatPr defaultRowHeight="15" x14ac:dyDescent="0.25"/>
  <cols>
    <col min="1" max="1" width="8.28515625" customWidth="1"/>
    <col min="2" max="2" width="42.28515625" customWidth="1"/>
    <col min="3" max="3" width="13.28515625" customWidth="1"/>
    <col min="4" max="4" width="13.42578125" customWidth="1"/>
    <col min="5" max="5" width="14.5703125" customWidth="1"/>
  </cols>
  <sheetData>
    <row r="1" spans="1:5" s="20" customFormat="1" ht="15" customHeight="1" x14ac:dyDescent="0.25">
      <c r="B1" s="208" t="s">
        <v>364</v>
      </c>
      <c r="C1" s="208"/>
      <c r="D1" s="208"/>
      <c r="E1" s="208"/>
    </row>
    <row r="2" spans="1:5" s="20" customFormat="1" x14ac:dyDescent="0.25">
      <c r="B2" s="23"/>
      <c r="C2" s="24"/>
      <c r="D2" s="24"/>
      <c r="E2" s="24" t="s">
        <v>349</v>
      </c>
    </row>
    <row r="3" spans="1:5" s="20" customFormat="1" ht="15" customHeight="1" x14ac:dyDescent="0.25">
      <c r="B3" s="208" t="s">
        <v>352</v>
      </c>
      <c r="C3" s="208"/>
      <c r="D3" s="208"/>
      <c r="E3" s="208"/>
    </row>
    <row r="4" spans="1:5" s="20" customFormat="1" ht="26.25" customHeight="1" x14ac:dyDescent="0.25">
      <c r="B4" s="208" t="s">
        <v>355</v>
      </c>
      <c r="C4" s="208"/>
      <c r="D4" s="208"/>
      <c r="E4" s="208"/>
    </row>
    <row r="5" spans="1:5" s="20" customFormat="1" ht="15" customHeight="1" x14ac:dyDescent="0.25">
      <c r="B5" s="208" t="s">
        <v>383</v>
      </c>
      <c r="C5" s="208"/>
      <c r="D5" s="208"/>
      <c r="E5" s="208"/>
    </row>
    <row r="6" spans="1:5" s="20" customFormat="1" x14ac:dyDescent="0.25">
      <c r="B6" s="25"/>
      <c r="C6" s="24"/>
      <c r="D6" s="24"/>
      <c r="E6" s="24"/>
    </row>
    <row r="7" spans="1:5" s="20" customFormat="1" ht="15" customHeight="1" x14ac:dyDescent="0.25">
      <c r="B7" s="23"/>
      <c r="C7" s="23"/>
      <c r="D7" s="208" t="s">
        <v>297</v>
      </c>
      <c r="E7" s="208"/>
    </row>
    <row r="8" spans="1:5" s="20" customFormat="1" x14ac:dyDescent="0.25">
      <c r="B8" s="23"/>
      <c r="C8" s="25"/>
      <c r="D8" s="23"/>
      <c r="E8" s="24" t="s">
        <v>354</v>
      </c>
    </row>
    <row r="9" spans="1:5" s="20" customFormat="1" ht="29.25" customHeight="1" x14ac:dyDescent="0.25">
      <c r="B9" s="208" t="s">
        <v>356</v>
      </c>
      <c r="C9" s="208"/>
      <c r="D9" s="208"/>
      <c r="E9" s="208"/>
    </row>
    <row r="10" spans="1:5" s="20" customFormat="1" x14ac:dyDescent="0.25">
      <c r="B10" s="23"/>
      <c r="C10" s="25"/>
      <c r="D10" s="24"/>
      <c r="E10" s="24" t="s">
        <v>357</v>
      </c>
    </row>
    <row r="11" spans="1:5" s="20" customFormat="1" x14ac:dyDescent="0.25"/>
    <row r="12" spans="1:5" x14ac:dyDescent="0.25">
      <c r="D12" s="14"/>
      <c r="E12" s="14"/>
    </row>
    <row r="13" spans="1:5" ht="38.25" customHeight="1" x14ac:dyDescent="0.25">
      <c r="A13" s="235" t="s">
        <v>308</v>
      </c>
      <c r="B13" s="235"/>
      <c r="C13" s="235"/>
      <c r="D13" s="235"/>
      <c r="E13" s="235"/>
    </row>
    <row r="14" spans="1:5" ht="15.75" thickBot="1" x14ac:dyDescent="0.3">
      <c r="D14" s="236" t="s">
        <v>298</v>
      </c>
      <c r="E14" s="236"/>
    </row>
    <row r="15" spans="1:5" x14ac:dyDescent="0.25">
      <c r="A15" s="237" t="s">
        <v>299</v>
      </c>
      <c r="B15" s="239" t="s">
        <v>300</v>
      </c>
      <c r="C15" s="241" t="s">
        <v>301</v>
      </c>
      <c r="D15" s="241" t="s">
        <v>306</v>
      </c>
      <c r="E15" s="243" t="s">
        <v>307</v>
      </c>
    </row>
    <row r="16" spans="1:5" x14ac:dyDescent="0.25">
      <c r="A16" s="238"/>
      <c r="B16" s="240"/>
      <c r="C16" s="242"/>
      <c r="D16" s="242"/>
      <c r="E16" s="244"/>
    </row>
    <row r="17" spans="1:5" x14ac:dyDescent="0.25">
      <c r="A17" s="238"/>
      <c r="B17" s="240"/>
      <c r="C17" s="242"/>
      <c r="D17" s="242"/>
      <c r="E17" s="244"/>
    </row>
    <row r="18" spans="1:5" x14ac:dyDescent="0.25">
      <c r="A18" s="238"/>
      <c r="B18" s="240"/>
      <c r="C18" s="242"/>
      <c r="D18" s="242"/>
      <c r="E18" s="244"/>
    </row>
    <row r="19" spans="1:5" ht="57.75" customHeight="1" x14ac:dyDescent="0.25">
      <c r="A19" s="194">
        <v>1</v>
      </c>
      <c r="B19" s="15" t="s">
        <v>302</v>
      </c>
      <c r="C19" s="195">
        <f>+'прил 2'!K63</f>
        <v>13821.7</v>
      </c>
      <c r="D19" s="195">
        <f>+'прил 2'!L63</f>
        <v>13163.7</v>
      </c>
      <c r="E19" s="195">
        <f>+'прил 2'!M63</f>
        <v>13163.7</v>
      </c>
    </row>
    <row r="20" spans="1:5" ht="57.75" customHeight="1" x14ac:dyDescent="0.25">
      <c r="A20" s="194">
        <v>2</v>
      </c>
      <c r="B20" s="15" t="s">
        <v>303</v>
      </c>
      <c r="C20" s="195">
        <v>4921.4859999999999</v>
      </c>
      <c r="D20" s="195">
        <f>+'прил 2'!L75</f>
        <v>4273.5209999999997</v>
      </c>
      <c r="E20" s="195">
        <f>+'прил 2'!M75</f>
        <v>4213.5209999999997</v>
      </c>
    </row>
    <row r="21" spans="1:5" ht="57.75" customHeight="1" x14ac:dyDescent="0.25">
      <c r="A21" s="194">
        <v>3</v>
      </c>
      <c r="B21" s="16" t="s">
        <v>304</v>
      </c>
      <c r="C21" s="195">
        <v>342.8</v>
      </c>
      <c r="D21" s="195">
        <v>375</v>
      </c>
      <c r="E21" s="195">
        <v>394.9</v>
      </c>
    </row>
    <row r="22" spans="1:5" ht="107.25" customHeight="1" x14ac:dyDescent="0.25">
      <c r="A22" s="194">
        <v>4</v>
      </c>
      <c r="B22" s="15" t="s">
        <v>305</v>
      </c>
      <c r="C22" s="195">
        <v>12.61</v>
      </c>
      <c r="D22" s="195">
        <v>11.2</v>
      </c>
      <c r="E22" s="195">
        <v>11.1</v>
      </c>
    </row>
    <row r="23" spans="1:5" s="18" customFormat="1" ht="60.6" customHeight="1" x14ac:dyDescent="0.25">
      <c r="A23" s="194">
        <v>5</v>
      </c>
      <c r="B23" s="196" t="s">
        <v>329</v>
      </c>
      <c r="C23" s="197">
        <v>301.2</v>
      </c>
      <c r="D23" s="197">
        <v>301.2</v>
      </c>
      <c r="E23" s="197">
        <v>301.2</v>
      </c>
    </row>
    <row r="24" spans="1:5" s="18" customFormat="1" ht="65.25" customHeight="1" x14ac:dyDescent="0.25">
      <c r="A24" s="194">
        <v>6</v>
      </c>
      <c r="B24" s="196" t="s">
        <v>255</v>
      </c>
      <c r="C24" s="197">
        <v>13</v>
      </c>
      <c r="D24" s="197">
        <v>0</v>
      </c>
      <c r="E24" s="197">
        <v>0</v>
      </c>
    </row>
    <row r="25" spans="1:5" s="18" customFormat="1" ht="84" customHeight="1" x14ac:dyDescent="0.25">
      <c r="A25" s="194">
        <v>7</v>
      </c>
      <c r="B25" s="155" t="s">
        <v>334</v>
      </c>
      <c r="C25" s="198">
        <v>1085.2</v>
      </c>
      <c r="D25" s="198">
        <v>0</v>
      </c>
      <c r="E25" s="198">
        <v>0</v>
      </c>
    </row>
    <row r="26" spans="1:5" s="18" customFormat="1" ht="78.599999999999994" customHeight="1" x14ac:dyDescent="0.25">
      <c r="A26" s="194">
        <v>8</v>
      </c>
      <c r="B26" s="155" t="s">
        <v>330</v>
      </c>
      <c r="C26" s="198">
        <v>2386.63</v>
      </c>
      <c r="D26" s="198">
        <v>0</v>
      </c>
      <c r="E26" s="198">
        <v>0</v>
      </c>
    </row>
    <row r="27" spans="1:5" s="18" customFormat="1" ht="108" customHeight="1" x14ac:dyDescent="0.25">
      <c r="A27" s="194">
        <v>9</v>
      </c>
      <c r="B27" s="15" t="s">
        <v>331</v>
      </c>
      <c r="C27" s="199">
        <v>509.68</v>
      </c>
      <c r="D27" s="199">
        <v>0</v>
      </c>
      <c r="E27" s="199">
        <v>0</v>
      </c>
    </row>
    <row r="28" spans="1:5" s="18" customFormat="1" ht="59.45" customHeight="1" x14ac:dyDescent="0.25">
      <c r="A28" s="194">
        <v>10</v>
      </c>
      <c r="B28" s="200" t="s">
        <v>333</v>
      </c>
      <c r="C28" s="201">
        <v>90</v>
      </c>
      <c r="D28" s="201">
        <v>0</v>
      </c>
      <c r="E28" s="201">
        <v>0</v>
      </c>
    </row>
    <row r="29" spans="1:5" s="18" customFormat="1" ht="78.599999999999994" customHeight="1" x14ac:dyDescent="0.25">
      <c r="A29" s="194">
        <v>11</v>
      </c>
      <c r="B29" s="200" t="s">
        <v>225</v>
      </c>
      <c r="C29" s="201">
        <v>2000</v>
      </c>
      <c r="D29" s="201">
        <v>0</v>
      </c>
      <c r="E29" s="201">
        <v>0</v>
      </c>
    </row>
    <row r="30" spans="1:5" s="18" customFormat="1" ht="78.599999999999994" customHeight="1" thickBot="1" x14ac:dyDescent="0.3">
      <c r="A30" s="194">
        <v>12</v>
      </c>
      <c r="B30" s="200" t="s">
        <v>332</v>
      </c>
      <c r="C30" s="201">
        <v>918.33333000000005</v>
      </c>
      <c r="D30" s="201">
        <v>0</v>
      </c>
      <c r="E30" s="201">
        <v>0</v>
      </c>
    </row>
    <row r="31" spans="1:5" ht="15.75" thickBot="1" x14ac:dyDescent="0.3">
      <c r="A31" s="194">
        <v>13</v>
      </c>
      <c r="B31" s="17" t="s">
        <v>150</v>
      </c>
      <c r="C31" s="202">
        <f>C19+C20+C21+C22+C23+C24+C25+C26+C27+C28+C29+C30</f>
        <v>26402.639330000005</v>
      </c>
      <c r="D31" s="202">
        <f t="shared" ref="D31:E31" si="0">D19+D20+D21+D22+D23+D24+D25+D26+D27</f>
        <v>18124.621000000003</v>
      </c>
      <c r="E31" s="202">
        <f t="shared" si="0"/>
        <v>18084.421000000002</v>
      </c>
    </row>
  </sheetData>
  <mergeCells count="13">
    <mergeCell ref="B9:E9"/>
    <mergeCell ref="A13:E13"/>
    <mergeCell ref="D14:E14"/>
    <mergeCell ref="A15:A18"/>
    <mergeCell ref="B15:B18"/>
    <mergeCell ref="C15:C18"/>
    <mergeCell ref="D15:D18"/>
    <mergeCell ref="E15:E18"/>
    <mergeCell ref="B1:E1"/>
    <mergeCell ref="B3:E3"/>
    <mergeCell ref="B4:E4"/>
    <mergeCell ref="B5:E5"/>
    <mergeCell ref="D7:E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 1</vt:lpstr>
      <vt:lpstr>прил 2</vt:lpstr>
      <vt:lpstr>прил 3</vt:lpstr>
      <vt:lpstr>прил 4</vt:lpstr>
      <vt:lpstr>прил 5</vt:lpstr>
      <vt:lpstr>Лист1</vt:lpstr>
      <vt:lpstr>'прил 2'!Заголовки_для_печати</vt:lpstr>
      <vt:lpstr>'прил 4'!Заголовки_для_печати</vt:lpstr>
      <vt:lpstr>'прил 5'!Заголовки_для_печати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2025-12-18T03:54:22Z</dcterms:modified>
</cp:coreProperties>
</file>